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030" tabRatio="666" activeTab="2"/>
  </bookViews>
  <sheets>
    <sheet name="Sheet1" sheetId="1" r:id="rId1"/>
    <sheet name="Cover" sheetId="2" r:id="rId2"/>
    <sheet name="Dir' Report" sheetId="3" r:id="rId3"/>
    <sheet name="GBS" sheetId="4" r:id="rId4"/>
    <sheet name="GIS" sheetId="5" r:id="rId5"/>
    <sheet name="SES" sheetId="6" r:id="rId6"/>
    <sheet name="GCFS" sheetId="7" r:id="rId7"/>
    <sheet name="Notes" sheetId="8" r:id="rId8"/>
  </sheets>
  <definedNames/>
  <calcPr fullCalcOnLoad="1"/>
</workbook>
</file>

<file path=xl/sharedStrings.xml><?xml version="1.0" encoding="utf-8"?>
<sst xmlns="http://schemas.openxmlformats.org/spreadsheetml/2006/main" count="694" uniqueCount="394">
  <si>
    <t>- Upkeep of motor vehicles</t>
  </si>
  <si>
    <t>Minsoon Developers Sdn. Bhd.</t>
  </si>
  <si>
    <t>Time Ventures Sdn. Bhd.</t>
  </si>
  <si>
    <t>- Printing</t>
  </si>
  <si>
    <t>- Insurance agency fee</t>
  </si>
  <si>
    <t>The basis of inter-segment pricing is wholesale prices.</t>
  </si>
  <si>
    <t>EMPLOYMENT OF CAPITAL</t>
  </si>
  <si>
    <t>NON-CURRENT ASSETS</t>
  </si>
  <si>
    <t>Properties, plant and equipment</t>
  </si>
  <si>
    <t>Intangible assets</t>
  </si>
  <si>
    <t>Other investments</t>
  </si>
  <si>
    <t>CURRENT ASSETS</t>
  </si>
  <si>
    <t>Inventories</t>
  </si>
  <si>
    <t>Tax recoverable</t>
  </si>
  <si>
    <t>Short-term deposits with licensed banks</t>
  </si>
  <si>
    <t>CURRENT LIABILITIES</t>
  </si>
  <si>
    <t>Trade payables</t>
  </si>
  <si>
    <t>Other payables and accruals</t>
  </si>
  <si>
    <t>Interest-bearing borrowings</t>
  </si>
  <si>
    <t>Taxation</t>
  </si>
  <si>
    <t>NET CURRENT ASSETS</t>
  </si>
  <si>
    <t>TOTAL ASSETS less CURRENT LIABILITIES</t>
  </si>
  <si>
    <t>Sales</t>
  </si>
  <si>
    <t>Cost of sales</t>
  </si>
  <si>
    <t>Gross profit</t>
  </si>
  <si>
    <t>Other operating income</t>
  </si>
  <si>
    <t>Selling and distribution</t>
  </si>
  <si>
    <t>Administration</t>
  </si>
  <si>
    <t>Finance</t>
  </si>
  <si>
    <t>PROFIT BEFORE TAXATION</t>
  </si>
  <si>
    <t>PROFIT AFTER TAXATION</t>
  </si>
  <si>
    <t>Minority interests</t>
  </si>
  <si>
    <t>Dividends</t>
  </si>
  <si>
    <t>Sen</t>
  </si>
  <si>
    <t>Issued</t>
  </si>
  <si>
    <t>capital</t>
  </si>
  <si>
    <t>Non-</t>
  </si>
  <si>
    <t>distributable</t>
  </si>
  <si>
    <t>Revaluation</t>
  </si>
  <si>
    <t>Distributable</t>
  </si>
  <si>
    <t>Accumulated</t>
  </si>
  <si>
    <t>profits</t>
  </si>
  <si>
    <t>Total</t>
  </si>
  <si>
    <t>OPERATING ACTIVITIES</t>
  </si>
  <si>
    <t>Operations</t>
  </si>
  <si>
    <t>Net cash from operating activities</t>
  </si>
  <si>
    <t>INVESTING ACTIVITIES</t>
  </si>
  <si>
    <t>Net cash (used in) investing activities</t>
  </si>
  <si>
    <t>1.</t>
  </si>
  <si>
    <t>2.</t>
  </si>
  <si>
    <t>Property, plant and equipment</t>
  </si>
  <si>
    <t>3.</t>
  </si>
  <si>
    <t>4.</t>
  </si>
  <si>
    <t>5.</t>
  </si>
  <si>
    <t>Changes in composition of the Group</t>
  </si>
  <si>
    <t>(a)</t>
  </si>
  <si>
    <t>RM'000</t>
  </si>
  <si>
    <t>(b)</t>
  </si>
  <si>
    <t>6.</t>
  </si>
  <si>
    <t>7.</t>
  </si>
  <si>
    <t>8.</t>
  </si>
  <si>
    <t>Seasonal or cyclical factors</t>
  </si>
  <si>
    <t>9.</t>
  </si>
  <si>
    <t>Segment information</t>
  </si>
  <si>
    <t>10.</t>
  </si>
  <si>
    <t>11.</t>
  </si>
  <si>
    <t>12.</t>
  </si>
  <si>
    <t>Events subsequent to the balance sheet date</t>
  </si>
  <si>
    <t>Current</t>
  </si>
  <si>
    <t>Unsecured</t>
  </si>
  <si>
    <t>Off balance sheet financial instruments</t>
  </si>
  <si>
    <t>13.</t>
  </si>
  <si>
    <t>Basis of preparation</t>
  </si>
  <si>
    <t>Current year prospects</t>
  </si>
  <si>
    <t>(INCORPORATED IN MALAYSIA)</t>
  </si>
  <si>
    <t>on Group Results for the</t>
  </si>
  <si>
    <t>Financial Quarter</t>
  </si>
  <si>
    <t>(The figures have not been audited)</t>
  </si>
  <si>
    <t>(Incorporated in Malaysia)</t>
  </si>
  <si>
    <t>Unaudited</t>
  </si>
  <si>
    <t>Audited</t>
  </si>
  <si>
    <t>TOTAL ASSETS less TOTAL LIABILITIES</t>
  </si>
  <si>
    <t>MINORITY INTERESTS</t>
  </si>
  <si>
    <t>NET ASSETS</t>
  </si>
  <si>
    <t>CAPITAL EMPLOYED</t>
  </si>
  <si>
    <t>CAPITAL AND RESERVES</t>
  </si>
  <si>
    <t>Issued capital</t>
  </si>
  <si>
    <t>Capital reserves</t>
  </si>
  <si>
    <t>Accumulated profits</t>
  </si>
  <si>
    <t>SHAREHOLDERS' EQUITY</t>
  </si>
  <si>
    <t>NET TANGIBLE ASSETS</t>
  </si>
  <si>
    <t>CONDENSED GROUP INCOME STATEMENT</t>
  </si>
  <si>
    <t>CONDENSED GROUP BALANCE SHEET</t>
  </si>
  <si>
    <t>3 months ended</t>
  </si>
  <si>
    <t>ORDINARY SHARE</t>
  </si>
  <si>
    <t>The valuations of land and building have been brought forward without amendment from the most recent audited financial statements as no revaluation has been carried out since 25 and 27 January 1994.</t>
  </si>
  <si>
    <t>Quoted securities</t>
  </si>
  <si>
    <t>ended</t>
  </si>
  <si>
    <t>year-to-date</t>
  </si>
  <si>
    <t>(iii) Total profit</t>
  </si>
  <si>
    <t>(ii)  Total disposals</t>
  </si>
  <si>
    <t>(i)   Total purchases</t>
  </si>
  <si>
    <t>(i)   Cost</t>
  </si>
  <si>
    <t>(ii)  Net book value</t>
  </si>
  <si>
    <t>(iii) Market value</t>
  </si>
  <si>
    <t>Borrowings and debt securities</t>
  </si>
  <si>
    <t>Other banking facilities</t>
  </si>
  <si>
    <t>Bank overdrafts</t>
  </si>
  <si>
    <t>Short-term borrowings</t>
  </si>
  <si>
    <t>Long-term borrowings</t>
  </si>
  <si>
    <t>- unsecured</t>
  </si>
  <si>
    <t>Changes in debt and equity</t>
  </si>
  <si>
    <t>Material litigation</t>
  </si>
  <si>
    <t>As reported previously, a writ of summon had been served by a subsidiary on the vendor for the refund of RM3,330,859 paid for a property development project which had been rescinded.</t>
  </si>
  <si>
    <t>Contingent liabilities</t>
  </si>
  <si>
    <t>Bankers' guarantees</t>
  </si>
  <si>
    <t>Letters of credit</t>
  </si>
  <si>
    <t>Extraordinary item</t>
  </si>
  <si>
    <t>Corporate proposal</t>
  </si>
  <si>
    <t>Investing activities</t>
  </si>
  <si>
    <t>There is no seasonal or cyclical factor which affects the results of the operations of the Group.</t>
  </si>
  <si>
    <t>14.</t>
  </si>
  <si>
    <t>15.</t>
  </si>
  <si>
    <t>Income tax</t>
  </si>
  <si>
    <t>Deferred</t>
  </si>
  <si>
    <t>16.</t>
  </si>
  <si>
    <t>Review of financial performance of the Company and its subsidiaries</t>
  </si>
  <si>
    <t>17.</t>
  </si>
  <si>
    <t>18.</t>
  </si>
  <si>
    <t>19.</t>
  </si>
  <si>
    <t>20.</t>
  </si>
  <si>
    <t>21.</t>
  </si>
  <si>
    <t>22.</t>
  </si>
  <si>
    <t>Authorised by the Directors and not contracted</t>
  </si>
  <si>
    <t>- Plant and machinery</t>
  </si>
  <si>
    <t>23.</t>
  </si>
  <si>
    <t>24.</t>
  </si>
  <si>
    <t>25.</t>
  </si>
  <si>
    <t>Revenue</t>
  </si>
  <si>
    <t>Activities all carried out in Malaysia</t>
  </si>
  <si>
    <t>Trading</t>
  </si>
  <si>
    <t>Earnings per ordinary share of</t>
  </si>
  <si>
    <t>quarter</t>
  </si>
  <si>
    <t>Preceding</t>
  </si>
  <si>
    <t>%</t>
  </si>
  <si>
    <t>Group turnover</t>
  </si>
  <si>
    <t>Group profit before taxation</t>
  </si>
  <si>
    <t>Group profit after taxation and</t>
  </si>
  <si>
    <t xml:space="preserve">  minority interests</t>
  </si>
  <si>
    <t>financial</t>
  </si>
  <si>
    <t>year-to date</t>
  </si>
  <si>
    <t>Corresponding</t>
  </si>
  <si>
    <t>Variations from</t>
  </si>
  <si>
    <t>Forecast</t>
  </si>
  <si>
    <t>Profit guarantee</t>
  </si>
  <si>
    <t>- Not applicable</t>
  </si>
  <si>
    <t>By order of the Board</t>
  </si>
  <si>
    <t>Foong Kai Ming</t>
  </si>
  <si>
    <t>Company Secretary</t>
  </si>
  <si>
    <t>Kuala Lumpur,</t>
  </si>
  <si>
    <t>DEFERRED LIABILITIES</t>
  </si>
  <si>
    <t>MINTYE INDUSTRIES BHD.</t>
  </si>
  <si>
    <t>QUARTERLY REPORT</t>
  </si>
  <si>
    <t>The figures have not been audited</t>
  </si>
  <si>
    <t>SUMMARY OF KEY FINANCIAL INFORMATION</t>
  </si>
  <si>
    <t>INDIVIDUAL QUARTER</t>
  </si>
  <si>
    <t>CUMULATIVE QUARTER</t>
  </si>
  <si>
    <t>year</t>
  </si>
  <si>
    <t>corresponding</t>
  </si>
  <si>
    <t>to-date</t>
  </si>
  <si>
    <t>period</t>
  </si>
  <si>
    <t>Profit before taxation</t>
  </si>
  <si>
    <t>Basic earnings per share (sen)</t>
  </si>
  <si>
    <t>Dividend per share (sen)</t>
  </si>
  <si>
    <t>Net tangible assets per share (RM)</t>
  </si>
  <si>
    <t>ADDITIONAL INFORMATION</t>
  </si>
  <si>
    <t>Profit from operations</t>
  </si>
  <si>
    <t>Gross interest income</t>
  </si>
  <si>
    <t>Gross interest expense</t>
  </si>
  <si>
    <t>Additions</t>
  </si>
  <si>
    <t>Disposals</t>
  </si>
  <si>
    <t>As at</t>
  </si>
  <si>
    <t>RM</t>
  </si>
  <si>
    <t>Written off</t>
  </si>
  <si>
    <t>Charge for the period</t>
  </si>
  <si>
    <t>Stated at cost</t>
  </si>
  <si>
    <t>Net book value</t>
  </si>
  <si>
    <t>Trade receivables</t>
  </si>
  <si>
    <t>Other receivables, utility deposits and prepayments</t>
  </si>
  <si>
    <t>reserves</t>
  </si>
  <si>
    <t>Related party transactions</t>
  </si>
  <si>
    <t>26.</t>
  </si>
  <si>
    <t>Date of authorisation for issue</t>
  </si>
  <si>
    <t>Stated at</t>
  </si>
  <si>
    <t>cost</t>
  </si>
  <si>
    <t>valuation</t>
  </si>
  <si>
    <t>Valuation/cost</t>
  </si>
  <si>
    <t>Accumulated depreciation/amortisation</t>
  </si>
  <si>
    <t>Held for</t>
  </si>
  <si>
    <t>- Manufacture</t>
  </si>
  <si>
    <t>Raw materials</t>
  </si>
  <si>
    <t>Spare parts</t>
  </si>
  <si>
    <t>Packing materials</t>
  </si>
  <si>
    <t>Work-in-progress</t>
  </si>
  <si>
    <t>Company No.</t>
  </si>
  <si>
    <t>- Sale</t>
  </si>
  <si>
    <t>Finished products</t>
  </si>
  <si>
    <t>Long-term investments</t>
  </si>
  <si>
    <t>PROFIT FOR THE FINANCIAL PERIOD</t>
  </si>
  <si>
    <t>Earnings (basic)</t>
  </si>
  <si>
    <t>CONDENSED GROUP CASH FLOW STATEMENT</t>
  </si>
  <si>
    <t>Capital commitments</t>
  </si>
  <si>
    <t>No.</t>
  </si>
  <si>
    <t xml:space="preserve"> Capital work-in-progress</t>
  </si>
  <si>
    <t xml:space="preserve">Cash and bank balances </t>
  </si>
  <si>
    <t xml:space="preserve">Less: </t>
  </si>
  <si>
    <t xml:space="preserve">       </t>
  </si>
  <si>
    <t>Transfer from capital work-in-progress</t>
  </si>
  <si>
    <t>There was no qualification in the audit report in the most recent audited annual financial statements.</t>
  </si>
  <si>
    <t>NOTES TO THE INTERIM FINANCIAL REPORT</t>
  </si>
  <si>
    <t>There is no corporate proposal within 7 days before the date of issue of this interim financial report.</t>
  </si>
  <si>
    <t>The contingent liabilities within 7 days before the date of issue of this interim financial report are as follows:</t>
  </si>
  <si>
    <t>There is no financial instrument with off balance sheet risk within 7 days before the issue date of this interim financial report or entered into after the end of this reporting period.</t>
  </si>
  <si>
    <t>- expense for the financial period</t>
  </si>
  <si>
    <t>Profit for the financial period</t>
  </si>
  <si>
    <t>CONDENSED GROUP SHAREHOLDERS' EQUITY STATEMENT</t>
  </si>
  <si>
    <t>Other than intragroup transactions, the transactions with the related parties of the Group are set out below:</t>
  </si>
  <si>
    <t>Revenue/ (expense) transactions with:</t>
  </si>
  <si>
    <t>Individually significant items</t>
  </si>
  <si>
    <t>Current financial year-to-date</t>
  </si>
  <si>
    <t xml:space="preserve">Operating profit has been arrived at </t>
  </si>
  <si>
    <t>27.</t>
  </si>
  <si>
    <t>Minsoon Motors Sdn. Bhd.</t>
  </si>
  <si>
    <t>- Sales of finished products</t>
  </si>
  <si>
    <t>Maxistop Pty. Ltd.</t>
  </si>
  <si>
    <t>Minsoon Credit Corporation (M) Sdn. Bhd.</t>
  </si>
  <si>
    <t>Icon Computers Sdn. Bhd.</t>
  </si>
  <si>
    <t>28.</t>
  </si>
  <si>
    <t>Comparative figures</t>
  </si>
  <si>
    <t>CASH AND CASH EQUIVALENTS</t>
  </si>
  <si>
    <t>No loss is anticipated.</t>
  </si>
  <si>
    <t>minority interests</t>
  </si>
  <si>
    <t>31 Jan 2003</t>
  </si>
  <si>
    <t>Expenses</t>
  </si>
  <si>
    <t xml:space="preserve">       Profit from operating activities</t>
  </si>
  <si>
    <t>PER RM1.00 (2002: RM1.00)</t>
  </si>
  <si>
    <t>Group profit from operating</t>
  </si>
  <si>
    <t>activities</t>
  </si>
  <si>
    <t>Proceeds from disposal of investments in quoted shares</t>
  </si>
  <si>
    <t>26870 D</t>
  </si>
  <si>
    <t>(26870 D)</t>
  </si>
  <si>
    <t>Deferred tax assets</t>
  </si>
  <si>
    <t>Deferred  tax liabilities</t>
  </si>
  <si>
    <t>Amortisation of goodwill on consolidation</t>
  </si>
  <si>
    <t>Investment,</t>
  </si>
  <si>
    <t>property</t>
  </si>
  <si>
    <t>development</t>
  </si>
  <si>
    <t>Manufacturing</t>
  </si>
  <si>
    <t>and others</t>
  </si>
  <si>
    <t>External</t>
  </si>
  <si>
    <t>Internal</t>
  </si>
  <si>
    <t>Elimination</t>
  </si>
  <si>
    <t>Operating expenses</t>
  </si>
  <si>
    <t>Other information</t>
  </si>
  <si>
    <t>Segment assets</t>
  </si>
  <si>
    <t>Segment liabilities</t>
  </si>
  <si>
    <t>Capital expenditure</t>
  </si>
  <si>
    <t>Non-cash expenses</t>
  </si>
  <si>
    <t xml:space="preserve"> - Depreciation/amortisation</t>
  </si>
  <si>
    <t>Earnings</t>
  </si>
  <si>
    <r>
      <t xml:space="preserve">Comments on material changes in profit before taxation in the current financial quarter as </t>
    </r>
    <r>
      <rPr>
        <b/>
        <u val="single"/>
        <sz val="12"/>
        <rFont val="Times New Roman"/>
        <family val="1"/>
      </rPr>
      <t>compared with the immediate preceding financial quarter</t>
    </r>
  </si>
  <si>
    <t>investing activities</t>
  </si>
  <si>
    <t>Equipment written off</t>
  </si>
  <si>
    <t>Profit after taxation</t>
  </si>
  <si>
    <t>Profit after tax and</t>
  </si>
  <si>
    <t>Net profit for the period</t>
  </si>
  <si>
    <t>Interest charges on borrowings paid</t>
  </si>
  <si>
    <t>Income tax paid</t>
  </si>
  <si>
    <t>Dividend</t>
  </si>
  <si>
    <t>- Purchase of office equipment</t>
  </si>
  <si>
    <t>30 Apr 2003</t>
  </si>
  <si>
    <t>This interim financial report is prepared in accordance with MASB 26 "Interim Financial Reporting" and paragraph 9.22 of the Kuala Lumpur Stock Exchange Listing Requirements, and should be read in conjunction with the audited group financial statements for the financial year ended 31 January 2003.</t>
  </si>
  <si>
    <t>The accounting policies and methods of computation adopted by the Group in this interim financial report are consistent with those adopted in the audited financial statements for the financial year ended 31 January 2003.</t>
  </si>
  <si>
    <t>Profit on disposal of investments in shares quoted</t>
  </si>
  <si>
    <t xml:space="preserve">      in Malaysia</t>
  </si>
  <si>
    <t>- based on income for the financial period</t>
  </si>
  <si>
    <t>Increase</t>
  </si>
  <si>
    <t>As at 1 February 2003</t>
  </si>
  <si>
    <t>As at beginning of financial period</t>
  </si>
  <si>
    <t>As at end of financial period</t>
  </si>
  <si>
    <t>- 1 February 2003</t>
  </si>
  <si>
    <t>Proceeds from disposal of motor vehicle</t>
  </si>
  <si>
    <t>Profit on disposal of motor vehicle</t>
  </si>
  <si>
    <t>Purchase of plant, equipment and fittings</t>
  </si>
  <si>
    <t xml:space="preserve">Revenue receipts net of expense payments from </t>
  </si>
  <si>
    <t xml:space="preserve">    Cash generated before interest charges</t>
  </si>
  <si>
    <t xml:space="preserve">    Cash generated from operating activities before taxation</t>
  </si>
  <si>
    <t>As at 1.2.2003</t>
  </si>
  <si>
    <t>Profit for  the financial period</t>
  </si>
  <si>
    <t xml:space="preserve">  RM1.00 (2002 : RM1.00) each </t>
  </si>
  <si>
    <t>The Group's main operating divisions are expected to perform satisfactorily for the financial year ending 31 January 2004.</t>
  </si>
  <si>
    <t xml:space="preserve">Share of (profit)/ loss by </t>
  </si>
  <si>
    <t>The Court has postponed the hearing date to 2 December 2003.</t>
  </si>
  <si>
    <t>The related party transactions of the Group have been entered into in the normal course of business and have been established under terms that are no less favourable than those arranged with independent third party.</t>
  </si>
  <si>
    <t>No. of shares</t>
  </si>
  <si>
    <t xml:space="preserve">* </t>
  </si>
  <si>
    <t>Ordinary shares outstanding prior to bonus issue</t>
  </si>
  <si>
    <t>Bonus issue of three (3) new ordinary shares of RM1.00 each for</t>
  </si>
  <si>
    <t>Adjusted number of ordinary shares in issue</t>
  </si>
  <si>
    <t xml:space="preserve">  shares in issue</t>
  </si>
  <si>
    <t xml:space="preserve">Number/ adjusted number of ordinary </t>
  </si>
  <si>
    <t>60,800,000*</t>
  </si>
  <si>
    <t xml:space="preserve">  every five (5) existing ordinary shares of RM1.00 each </t>
  </si>
  <si>
    <t>Since the bonus issue is an issue without consideration, the issue is treated as if it had occurred prior to 1 February 2002.</t>
  </si>
  <si>
    <t xml:space="preserve">Reversal of allowance for diminution in value of </t>
  </si>
  <si>
    <t xml:space="preserve">      investments in shares quoted in Malaysia</t>
  </si>
  <si>
    <t>- based on revaluation surplus</t>
  </si>
  <si>
    <t>KLSE Listing Requirements (Part A of Appendix 9B)</t>
  </si>
  <si>
    <t>MASB 26 - Paragraph 16</t>
  </si>
  <si>
    <t>General</t>
  </si>
  <si>
    <t>Individual quarter</t>
  </si>
  <si>
    <t>Cumulative quarter</t>
  </si>
  <si>
    <t>(Reversal) of impairment loss on positive goodwill on consolidation</t>
  </si>
  <si>
    <t>(Reversal) of allowance for doubtful debts</t>
  </si>
  <si>
    <t>29.</t>
  </si>
  <si>
    <t>Others</t>
  </si>
  <si>
    <t>The interim financial report is unaudited and has been prepared in compliance with MASB 26, Interim Financial Reporting and paragraph 9.22 of the Kuala Lumpur Stock Exchange ("KLSE") Listing Requirements. It should be read in conjunction with the audited financial statements for the financial year ended 31 January 2003.</t>
  </si>
  <si>
    <t>Accounting policies and methods</t>
  </si>
  <si>
    <t>Profit from operating</t>
  </si>
  <si>
    <t>Profit from</t>
  </si>
  <si>
    <t>Certain information which is required to be disclosed under both the MASB 26 and the KLSE Listing Requirements is disclosed once and not repeated in the other.</t>
  </si>
  <si>
    <t>annual financial statements for the financial year ended 31 January 2003.</t>
  </si>
  <si>
    <t>Current quarter</t>
  </si>
  <si>
    <t>31 Jul 2003</t>
  </si>
  <si>
    <t>31 Jul 2002</t>
  </si>
  <si>
    <t>Quarterly report on consolidated results for the 2nd financial quarter ended 31 July 2003</t>
  </si>
  <si>
    <t>2ND QUARTERLY REPORT</t>
  </si>
  <si>
    <t>ended 31 July 2003</t>
  </si>
  <si>
    <t>The Directors of Mintye Industries Bhd. are pleased to announce the unaudited interim financial report for the 2nd financial quarter ended 31 July 2003.</t>
  </si>
  <si>
    <t>6 months ended</t>
  </si>
  <si>
    <t xml:space="preserve">31 July </t>
  </si>
  <si>
    <t>for the 2nd financial quarter ended 31 July 2003</t>
  </si>
  <si>
    <t>As at 31 July 2003</t>
  </si>
  <si>
    <t>- 31 July 2003</t>
  </si>
  <si>
    <t>No interim dividend has been declared or paid in the second financial quarter ended 31 July 2003.</t>
  </si>
  <si>
    <t xml:space="preserve">During the second financial quarter, a 6% tax exempt final dividend amounting to RM3,648,000 in respect of the previous financial year ended 31 January 2003 was paid on 18 July 2003. </t>
  </si>
  <si>
    <t>Dividend paid</t>
  </si>
  <si>
    <t>As at 31.7.2003</t>
  </si>
  <si>
    <t>Capital commitments not provided for in the financial statements as at end of financial quarter 31 July 2003 are as follows:</t>
  </si>
  <si>
    <t>31 July</t>
  </si>
  <si>
    <t>The Board of Directors authorised this interim financial report for issue on 29 September 2003.</t>
  </si>
  <si>
    <t>29 September 2003</t>
  </si>
  <si>
    <r>
      <t xml:space="preserve">For the 6-month financial year-to-date </t>
    </r>
    <r>
      <rPr>
        <u val="single"/>
        <sz val="12"/>
        <rFont val="Times New Roman"/>
        <family val="1"/>
      </rPr>
      <t>ended 31 July 2003</t>
    </r>
  </si>
  <si>
    <r>
      <t xml:space="preserve">For the 3-month current financial </t>
    </r>
    <r>
      <rPr>
        <u val="single"/>
        <sz val="12"/>
        <rFont val="Times New Roman"/>
        <family val="1"/>
      </rPr>
      <t>quarter ended 31 July 2003</t>
    </r>
  </si>
  <si>
    <t>- Interest charges on borrowings</t>
  </si>
  <si>
    <t xml:space="preserve">      Profit from operations before interest charges</t>
  </si>
  <si>
    <t xml:space="preserve">  reporting period, 31 July 2003</t>
  </si>
  <si>
    <t>As at the end of the reporting period, 31 July 2003</t>
  </si>
  <si>
    <t>- Purchase of motor vehicle</t>
  </si>
  <si>
    <t>Purchase of investments in quoted shares</t>
  </si>
  <si>
    <t>FINANCING ACTIVITIES</t>
  </si>
  <si>
    <t>Dividends paid to shareholders of the Company</t>
  </si>
  <si>
    <t>Unaudited interim financial report for the 2nd financial quarter ended 31 July 2003</t>
  </si>
  <si>
    <t>(Loss)/ profit from</t>
  </si>
  <si>
    <t xml:space="preserve">Share of profit by </t>
  </si>
  <si>
    <t>Net decrease in the financial period</t>
  </si>
  <si>
    <t>Material changes in estimation of amounts reported</t>
  </si>
  <si>
    <t>30.</t>
  </si>
  <si>
    <t>The condensed group balance sheet should be read in conjunction with the audited</t>
  </si>
  <si>
    <t>per RM1.00 (31 January 2003 : RM1.00) ordinary share</t>
  </si>
  <si>
    <t>The condensed group income statement should be read in conjunction with the audited</t>
  </si>
  <si>
    <t>The condensed group cash flow statement should be read in conjunction with the audited</t>
  </si>
  <si>
    <t>after charging/ (crediting):</t>
  </si>
  <si>
    <t>Bad debts written off</t>
  </si>
  <si>
    <t>- over-provision in prior financial years</t>
  </si>
  <si>
    <t>The condensed group shareholders' equity statement should be read in conjunction with the</t>
  </si>
  <si>
    <t>audited annual financial statements for the financial year ended 31 January 2003.</t>
  </si>
  <si>
    <t xml:space="preserve">   Less:</t>
  </si>
  <si>
    <t xml:space="preserve">    revenue-producing business transactions</t>
  </si>
  <si>
    <t>Interest from short-term deposits received</t>
  </si>
  <si>
    <t>There was no extraordinary item.</t>
  </si>
  <si>
    <t>There was no material subsequent event within 7 days before the issue date of this interim financial report.</t>
  </si>
  <si>
    <t>There was no change in composition of the Group during this current financial quarter.</t>
  </si>
  <si>
    <t>There was no sale of investments in unquoted shares and properties.</t>
  </si>
  <si>
    <t>There were no issuance and repayment of debt and equity securities, share buy-backs, share cancellations, shares held as treasury shares and resale of treasury shares for the current financial year-to-date.</t>
  </si>
  <si>
    <t>There were no material changes in estimation of amounts reported in prior interim period of the current financial year or in prior financial years, which have material effects on the financial position or performance in the current interim period.</t>
  </si>
  <si>
    <t>- Bank commitment and other charges</t>
  </si>
  <si>
    <t>Dividends (net) from investments in shares</t>
  </si>
  <si>
    <t xml:space="preserve">    quoted in Malaysia received</t>
  </si>
  <si>
    <t>Investments in shares quoted in Malaysia as at end of this</t>
  </si>
  <si>
    <t>No comparative figures are available for the condensed group cash flow statement and related party transactions as these statement and notes are prepared pursuant to MASB 26 as from the 3rd financial quarter ended 31 October 2002.</t>
  </si>
  <si>
    <t>For the financial quarter under review, there was an increase of 8.55% in the group profit from operating activities mainly due to improvement in sales by the Company.</t>
  </si>
  <si>
    <t>The increase in the group profit before taxation is mainly due to aggressive marketing efforts and cost saving exercise.</t>
  </si>
  <si>
    <t>Consumables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</si>
</sst>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d/yyyy"/>
    <numFmt numFmtId="167" formatCode="_(* #,##0.000_);_(* \(#,##0.000\);_(* &quot;-&quot;??_);_(@_)"/>
  </numFmts>
  <fonts count="12">
    <font>
      <sz val="12"/>
      <name val="Times New Roman"/>
      <family val="0"/>
    </font>
    <font>
      <u val="single"/>
      <sz val="12"/>
      <name val="Times New Roman"/>
      <family val="1"/>
    </font>
    <font>
      <b/>
      <sz val="12"/>
      <name val="Times New Roman"/>
      <family val="1"/>
    </font>
    <font>
      <b/>
      <u val="single"/>
      <sz val="12"/>
      <name val="Times New Roman"/>
      <family val="1"/>
    </font>
    <font>
      <b/>
      <sz val="14"/>
      <name val="Times New Roman"/>
      <family val="1"/>
    </font>
    <font>
      <sz val="16"/>
      <name val="Times New Roman"/>
      <family val="1"/>
    </font>
    <font>
      <sz val="10"/>
      <name val="Times New Roman"/>
      <family val="1"/>
    </font>
    <font>
      <sz val="14"/>
      <name val="Times New Roman"/>
      <family val="1"/>
    </font>
    <font>
      <b/>
      <sz val="10"/>
      <name val="Times New Roman"/>
      <family val="1"/>
    </font>
    <font>
      <b/>
      <i/>
      <sz val="12"/>
      <name val="Times New Roman"/>
      <family val="1"/>
    </font>
    <font>
      <b/>
      <u val="single"/>
      <sz val="16"/>
      <name val="Times New Roman"/>
      <family val="1"/>
    </font>
    <font>
      <sz val="12"/>
      <color indexed="10"/>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0" fillId="0" borderId="0" xfId="0" applyAlignment="1" quotePrefix="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Alignment="1">
      <alignment/>
    </xf>
    <xf numFmtId="165" fontId="0" fillId="0" borderId="1" xfId="15" applyNumberFormat="1" applyBorder="1" applyAlignment="1">
      <alignment/>
    </xf>
    <xf numFmtId="0" fontId="0" fillId="0" borderId="0" xfId="0" applyBorder="1" applyAlignment="1">
      <alignment/>
    </xf>
    <xf numFmtId="0" fontId="2" fillId="0" borderId="0" xfId="0" applyFont="1" applyBorder="1" applyAlignment="1">
      <alignment/>
    </xf>
    <xf numFmtId="165" fontId="0" fillId="0" borderId="0" xfId="15" applyNumberFormat="1" applyBorder="1" applyAlignment="1">
      <alignment/>
    </xf>
    <xf numFmtId="0" fontId="0" fillId="0" borderId="0" xfId="0" applyBorder="1" applyAlignment="1" quotePrefix="1">
      <alignment horizontal="center"/>
    </xf>
    <xf numFmtId="165" fontId="0" fillId="0" borderId="0" xfId="15" applyNumberFormat="1" applyFont="1" applyBorder="1" applyAlignment="1">
      <alignment/>
    </xf>
    <xf numFmtId="0" fontId="0" fillId="0" borderId="0" xfId="0" applyFill="1" applyBorder="1" applyAlignment="1">
      <alignment/>
    </xf>
    <xf numFmtId="0" fontId="2" fillId="0" borderId="0" xfId="0" applyFont="1" applyFill="1" applyBorder="1" applyAlignment="1">
      <alignment/>
    </xf>
    <xf numFmtId="165" fontId="0" fillId="0" borderId="2" xfId="15" applyNumberFormat="1" applyBorder="1" applyAlignment="1">
      <alignment/>
    </xf>
    <xf numFmtId="165" fontId="0" fillId="0" borderId="0" xfId="15" applyNumberFormat="1" applyFont="1" applyBorder="1" applyAlignment="1">
      <alignment horizontal="center"/>
    </xf>
    <xf numFmtId="43" fontId="0" fillId="0" borderId="0" xfId="15" applyBorder="1" applyAlignment="1">
      <alignment/>
    </xf>
    <xf numFmtId="43" fontId="0" fillId="0" borderId="2" xfId="15" applyBorder="1" applyAlignment="1">
      <alignment/>
    </xf>
    <xf numFmtId="0" fontId="2"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quotePrefix="1">
      <alignment/>
    </xf>
    <xf numFmtId="0" fontId="0" fillId="0" borderId="0" xfId="0" applyFont="1" applyBorder="1" applyAlignment="1">
      <alignment/>
    </xf>
    <xf numFmtId="165" fontId="0" fillId="0" borderId="0" xfId="15" applyNumberFormat="1" applyFont="1" applyAlignment="1">
      <alignment/>
    </xf>
    <xf numFmtId="165" fontId="0" fillId="0" borderId="1" xfId="15" applyNumberFormat="1"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alignment horizontal="center"/>
    </xf>
    <xf numFmtId="165" fontId="0" fillId="0" borderId="3" xfId="15" applyNumberFormat="1" applyBorder="1" applyAlignment="1">
      <alignment/>
    </xf>
    <xf numFmtId="0" fontId="0" fillId="0" borderId="0" xfId="0" applyAlignment="1">
      <alignment horizontal="justify"/>
    </xf>
    <xf numFmtId="43" fontId="0" fillId="0" borderId="0" xfId="15" applyAlignment="1">
      <alignment/>
    </xf>
    <xf numFmtId="0" fontId="1" fillId="0" borderId="0" xfId="0" applyFont="1" applyAlignment="1" quotePrefix="1">
      <alignment horizontal="center"/>
    </xf>
    <xf numFmtId="0" fontId="1" fillId="0" borderId="0" xfId="0" applyFont="1" applyAlignment="1">
      <alignment horizontal="center"/>
    </xf>
    <xf numFmtId="0" fontId="0" fillId="0" borderId="0" xfId="0" applyFont="1" applyAlignment="1">
      <alignment horizontal="right"/>
    </xf>
    <xf numFmtId="165" fontId="0" fillId="0" borderId="3" xfId="15" applyNumberFormat="1" applyFont="1" applyBorder="1" applyAlignment="1">
      <alignment/>
    </xf>
    <xf numFmtId="165" fontId="0" fillId="0" borderId="2" xfId="15" applyNumberFormat="1" applyFont="1" applyBorder="1" applyAlignment="1">
      <alignment/>
    </xf>
    <xf numFmtId="0" fontId="0" fillId="0" borderId="0" xfId="0" applyFont="1" applyAlignment="1">
      <alignment/>
    </xf>
    <xf numFmtId="0" fontId="0" fillId="0" borderId="0" xfId="0" applyAlignment="1">
      <alignment/>
    </xf>
    <xf numFmtId="43" fontId="0" fillId="0" borderId="2" xfId="15" applyFont="1" applyBorder="1" applyAlignment="1">
      <alignment/>
    </xf>
    <xf numFmtId="0" fontId="0" fillId="0" borderId="0" xfId="0" applyFont="1" applyAlignment="1" quotePrefix="1">
      <alignment/>
    </xf>
    <xf numFmtId="0" fontId="3" fillId="0" borderId="0" xfId="0" applyFont="1" applyAlignment="1">
      <alignment/>
    </xf>
    <xf numFmtId="43" fontId="0" fillId="0" borderId="0" xfId="15" applyFont="1" applyAlignment="1">
      <alignment/>
    </xf>
    <xf numFmtId="165" fontId="0" fillId="0" borderId="4" xfId="15" applyNumberFormat="1" applyFont="1" applyBorder="1" applyAlignment="1">
      <alignment/>
    </xf>
    <xf numFmtId="165" fontId="0" fillId="0" borderId="2" xfId="0" applyNumberFormat="1" applyFont="1" applyBorder="1" applyAlignment="1">
      <alignment/>
    </xf>
    <xf numFmtId="0" fontId="0" fillId="0" borderId="0" xfId="0" applyAlignment="1" quotePrefix="1">
      <alignment/>
    </xf>
    <xf numFmtId="165" fontId="0" fillId="0" borderId="0" xfId="15" applyNumberFormat="1" applyFont="1" applyAlignment="1">
      <alignment/>
    </xf>
    <xf numFmtId="165" fontId="0" fillId="0" borderId="4" xfId="15" applyNumberFormat="1" applyFont="1" applyBorder="1" applyAlignment="1">
      <alignment/>
    </xf>
    <xf numFmtId="165" fontId="0" fillId="0" borderId="2" xfId="15" applyNumberFormat="1" applyFont="1" applyBorder="1" applyAlignment="1">
      <alignment/>
    </xf>
    <xf numFmtId="0" fontId="0" fillId="0" borderId="0" xfId="0" applyFont="1" applyBorder="1" applyAlignment="1">
      <alignment horizontal="center"/>
    </xf>
    <xf numFmtId="0" fontId="0" fillId="0" borderId="3" xfId="0" applyFont="1" applyBorder="1" applyAlignment="1">
      <alignment/>
    </xf>
    <xf numFmtId="165" fontId="0" fillId="0" borderId="0" xfId="15" applyNumberFormat="1" applyFont="1" applyAlignment="1">
      <alignment horizontal="center"/>
    </xf>
    <xf numFmtId="0" fontId="3"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Continuous"/>
    </xf>
    <xf numFmtId="165" fontId="3" fillId="0" borderId="0" xfId="15" applyNumberFormat="1" applyFont="1" applyAlignment="1">
      <alignment horizontal="center"/>
    </xf>
    <xf numFmtId="0" fontId="3" fillId="0" borderId="0" xfId="0" applyFont="1" applyAlignment="1" quotePrefix="1">
      <alignment horizontal="centerContinuous"/>
    </xf>
    <xf numFmtId="165" fontId="2" fillId="0" borderId="0" xfId="15" applyNumberFormat="1" applyFont="1" applyAlignment="1">
      <alignment horizontal="center"/>
    </xf>
    <xf numFmtId="165" fontId="2" fillId="0" borderId="0" xfId="15" applyNumberFormat="1" applyFont="1" applyAlignment="1">
      <alignment horizontal="centerContinuous"/>
    </xf>
    <xf numFmtId="165" fontId="2" fillId="0" borderId="0" xfId="15" applyNumberFormat="1" applyFont="1" applyAlignment="1">
      <alignment/>
    </xf>
    <xf numFmtId="165" fontId="0" fillId="0" borderId="0" xfId="15" applyNumberFormat="1" applyFont="1" applyAlignment="1">
      <alignment horizontal="centerContinuous"/>
    </xf>
    <xf numFmtId="165" fontId="0" fillId="0" borderId="0" xfId="15" applyNumberFormat="1" applyFont="1" applyBorder="1" applyAlignment="1">
      <alignment/>
    </xf>
    <xf numFmtId="165" fontId="0" fillId="0" borderId="0" xfId="15" applyNumberFormat="1" applyFont="1" applyAlignment="1">
      <alignment horizontal="left"/>
    </xf>
    <xf numFmtId="165" fontId="2" fillId="0" borderId="0" xfId="15" applyNumberFormat="1" applyFont="1" applyAlignment="1" quotePrefix="1">
      <alignment horizontal="left"/>
    </xf>
    <xf numFmtId="165" fontId="0" fillId="0" borderId="1" xfId="15" applyNumberFormat="1" applyFont="1" applyBorder="1" applyAlignment="1">
      <alignment horizontal="right"/>
    </xf>
    <xf numFmtId="165" fontId="0" fillId="0" borderId="0" xfId="15" applyNumberFormat="1" applyFont="1" applyBorder="1" applyAlignment="1">
      <alignment horizontal="right"/>
    </xf>
    <xf numFmtId="165" fontId="0" fillId="0" borderId="0" xfId="15" applyNumberFormat="1" applyFont="1" applyAlignment="1" quotePrefix="1">
      <alignment horizontal="left"/>
    </xf>
    <xf numFmtId="165" fontId="2" fillId="0" borderId="0" xfId="15" applyNumberFormat="1" applyFont="1" applyAlignment="1">
      <alignment/>
    </xf>
    <xf numFmtId="165" fontId="0" fillId="0" borderId="0" xfId="0" applyNumberFormat="1" applyFont="1" applyAlignment="1">
      <alignment/>
    </xf>
    <xf numFmtId="165" fontId="0" fillId="0" borderId="3" xfId="15" applyNumberFormat="1" applyFont="1" applyBorder="1" applyAlignment="1">
      <alignment horizontal="centerContinuous"/>
    </xf>
    <xf numFmtId="165" fontId="0" fillId="0" borderId="3" xfId="15" applyNumberFormat="1" applyFont="1" applyBorder="1" applyAlignment="1">
      <alignment horizontal="right"/>
    </xf>
    <xf numFmtId="43" fontId="0" fillId="0" borderId="2" xfId="15" applyFont="1" applyBorder="1" applyAlignment="1" quotePrefix="1">
      <alignment horizontal="center"/>
    </xf>
    <xf numFmtId="165" fontId="0" fillId="0" borderId="0" xfId="0" applyNumberFormat="1" applyAlignment="1">
      <alignment/>
    </xf>
    <xf numFmtId="0" fontId="0" fillId="0" borderId="0" xfId="0" applyFont="1" applyFill="1" applyBorder="1" applyAlignment="1">
      <alignment/>
    </xf>
    <xf numFmtId="165" fontId="2" fillId="0" borderId="0" xfId="15" applyNumberFormat="1" applyFont="1" applyBorder="1" applyAlignment="1">
      <alignment horizontal="center"/>
    </xf>
    <xf numFmtId="165" fontId="2" fillId="0" borderId="0" xfId="15" applyNumberFormat="1" applyFont="1" applyBorder="1" applyAlignment="1">
      <alignment/>
    </xf>
    <xf numFmtId="165" fontId="3" fillId="0" borderId="0" xfId="15" applyNumberFormat="1" applyFont="1" applyBorder="1" applyAlignment="1">
      <alignment horizontal="center"/>
    </xf>
    <xf numFmtId="165" fontId="1" fillId="0" borderId="0" xfId="15" applyNumberFormat="1" applyFont="1" applyBorder="1" applyAlignment="1">
      <alignment/>
    </xf>
    <xf numFmtId="165" fontId="3" fillId="0" borderId="0" xfId="15" applyNumberFormat="1" applyFont="1" applyFill="1" applyBorder="1" applyAlignment="1">
      <alignment horizontal="center"/>
    </xf>
    <xf numFmtId="165" fontId="0" fillId="0" borderId="0" xfId="15" applyNumberFormat="1" applyFont="1" applyAlignment="1">
      <alignment/>
    </xf>
    <xf numFmtId="165" fontId="0" fillId="0" borderId="0" xfId="15" applyNumberFormat="1" applyFont="1" applyBorder="1" applyAlignment="1">
      <alignment horizontal="center"/>
    </xf>
    <xf numFmtId="165" fontId="0" fillId="0" borderId="0" xfId="15" applyNumberFormat="1" applyAlignment="1">
      <alignment/>
    </xf>
    <xf numFmtId="0" fontId="0" fillId="0" borderId="0" xfId="0" applyFont="1" applyAlignment="1">
      <alignment horizontal="justify" vertical="top"/>
    </xf>
    <xf numFmtId="165" fontId="0" fillId="0" borderId="2" xfId="15" applyNumberFormat="1" applyBorder="1" applyAlignment="1">
      <alignment/>
    </xf>
    <xf numFmtId="0" fontId="0" fillId="0" borderId="0" xfId="0" applyFont="1" applyAlignment="1">
      <alignment horizontal="justify"/>
    </xf>
    <xf numFmtId="41" fontId="0" fillId="0" borderId="0" xfId="0" applyNumberFormat="1" applyFont="1" applyAlignment="1">
      <alignment/>
    </xf>
    <xf numFmtId="0" fontId="0" fillId="0" borderId="0" xfId="0" applyFont="1" applyAlignment="1">
      <alignment horizontal="center" vertical="center"/>
    </xf>
    <xf numFmtId="0" fontId="0" fillId="0" borderId="0" xfId="0" applyFont="1" applyAlignment="1">
      <alignment horizontal="left"/>
    </xf>
    <xf numFmtId="165" fontId="0" fillId="0" borderId="0" xfId="15" applyNumberFormat="1" applyFont="1" applyBorder="1" applyAlignment="1" quotePrefix="1">
      <alignment horizontal="right"/>
    </xf>
    <xf numFmtId="0" fontId="2" fillId="0" borderId="0" xfId="0" applyFont="1" applyAlignment="1">
      <alignment/>
    </xf>
    <xf numFmtId="165" fontId="0" fillId="0" borderId="0" xfId="15" applyNumberFormat="1" applyBorder="1" applyAlignment="1">
      <alignment/>
    </xf>
    <xf numFmtId="165" fontId="0" fillId="0" borderId="0" xfId="15" applyNumberFormat="1" applyFont="1" applyBorder="1" applyAlignment="1">
      <alignment/>
    </xf>
    <xf numFmtId="43" fontId="0" fillId="0" borderId="0" xfId="0" applyNumberFormat="1" applyFont="1" applyAlignment="1">
      <alignment/>
    </xf>
    <xf numFmtId="0" fontId="0" fillId="0" borderId="0" xfId="0" applyFont="1" applyFill="1" applyAlignment="1">
      <alignment horizontal="left"/>
    </xf>
    <xf numFmtId="0" fontId="1" fillId="0" borderId="0" xfId="0" applyFont="1" applyBorder="1" applyAlignment="1">
      <alignment horizontal="center"/>
    </xf>
    <xf numFmtId="0" fontId="3" fillId="0" borderId="0" xfId="0" applyFont="1" applyBorder="1" applyAlignment="1">
      <alignment/>
    </xf>
    <xf numFmtId="165" fontId="0" fillId="0" borderId="0" xfId="0" applyNumberFormat="1" applyFont="1" applyBorder="1" applyAlignment="1">
      <alignment/>
    </xf>
    <xf numFmtId="0" fontId="0" fillId="0" borderId="0" xfId="0" applyAlignment="1" quotePrefix="1">
      <alignment horizontal="right"/>
    </xf>
    <xf numFmtId="0" fontId="0" fillId="0" borderId="0" xfId="0" applyFont="1" applyAlignment="1" quotePrefix="1">
      <alignment horizontal="right"/>
    </xf>
    <xf numFmtId="165" fontId="11" fillId="0" borderId="0" xfId="15" applyNumberFormat="1" applyFont="1" applyAlignment="1">
      <alignment/>
    </xf>
    <xf numFmtId="0" fontId="0" fillId="0" borderId="0" xfId="0" applyFill="1" applyBorder="1" applyAlignment="1" quotePrefix="1">
      <alignment/>
    </xf>
    <xf numFmtId="0" fontId="0" fillId="0" borderId="0" xfId="0" applyFont="1" applyFill="1" applyBorder="1" applyAlignment="1" quotePrefix="1">
      <alignment/>
    </xf>
    <xf numFmtId="165" fontId="0" fillId="0" borderId="0" xfId="0" applyNumberFormat="1" applyFont="1" applyAlignment="1">
      <alignment/>
    </xf>
    <xf numFmtId="165" fontId="0" fillId="0" borderId="0" xfId="0" applyNumberFormat="1" applyBorder="1" applyAlignment="1" quotePrefix="1">
      <alignment horizontal="center"/>
    </xf>
    <xf numFmtId="0" fontId="0" fillId="0" borderId="0" xfId="0" applyFont="1" applyAlignment="1" quotePrefix="1">
      <alignment horizontal="left"/>
    </xf>
    <xf numFmtId="0" fontId="0" fillId="0" borderId="0" xfId="0" applyFont="1" applyFill="1" applyAlignment="1">
      <alignment/>
    </xf>
    <xf numFmtId="43" fontId="0" fillId="0" borderId="0" xfId="0" applyNumberFormat="1" applyFont="1" applyAlignment="1">
      <alignment/>
    </xf>
    <xf numFmtId="165" fontId="0" fillId="0" borderId="0" xfId="0" applyNumberFormat="1" applyFont="1" applyAlignment="1">
      <alignment horizontal="left"/>
    </xf>
    <xf numFmtId="0" fontId="0" fillId="0" borderId="0" xfId="0" applyAlignment="1">
      <alignment horizontal="justify" vertical="center"/>
    </xf>
    <xf numFmtId="16" fontId="0" fillId="0" borderId="0" xfId="0" applyNumberFormat="1" applyFont="1" applyAlignment="1" quotePrefix="1">
      <alignment horizontal="center"/>
    </xf>
    <xf numFmtId="0" fontId="2" fillId="0" borderId="0" xfId="0" applyFont="1" applyAlignment="1">
      <alignment horizontal="justify"/>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xf>
    <xf numFmtId="165" fontId="0" fillId="0" borderId="1" xfId="15" applyNumberFormat="1" applyFont="1" applyBorder="1" applyAlignment="1">
      <alignment horizontal="center"/>
    </xf>
    <xf numFmtId="165" fontId="0" fillId="0" borderId="5" xfId="15" applyNumberFormat="1" applyFont="1" applyBorder="1" applyAlignment="1">
      <alignment horizontal="center"/>
    </xf>
    <xf numFmtId="165" fontId="0" fillId="0" borderId="6" xfId="15" applyNumberFormat="1" applyFont="1" applyBorder="1" applyAlignment="1">
      <alignment horizontal="center"/>
    </xf>
    <xf numFmtId="0" fontId="0" fillId="0" borderId="0" xfId="0" applyAlignment="1">
      <alignment horizontal="justify"/>
    </xf>
    <xf numFmtId="165" fontId="0" fillId="0" borderId="0" xfId="15" applyNumberFormat="1" applyFont="1" applyAlignment="1">
      <alignment horizontal="center"/>
    </xf>
    <xf numFmtId="0" fontId="3" fillId="0" borderId="0" xfId="0" applyFont="1" applyAlignment="1" quotePrefix="1">
      <alignment horizontal="center"/>
    </xf>
    <xf numFmtId="16" fontId="2" fillId="0" borderId="0" xfId="0" applyNumberFormat="1" applyFont="1" applyAlignment="1" quotePrefix="1">
      <alignment horizontal="center"/>
    </xf>
    <xf numFmtId="0" fontId="2" fillId="0" borderId="0" xfId="0" applyFont="1" applyBorder="1" applyAlignment="1">
      <alignment horizontal="center"/>
    </xf>
    <xf numFmtId="0" fontId="1" fillId="0" borderId="0" xfId="0" applyFont="1" applyBorder="1" applyAlignment="1">
      <alignment horizontal="center"/>
    </xf>
    <xf numFmtId="165" fontId="0" fillId="0" borderId="0" xfId="15" applyNumberFormat="1" applyFont="1" applyBorder="1" applyAlignment="1">
      <alignment horizontal="center"/>
    </xf>
    <xf numFmtId="165" fontId="0" fillId="0" borderId="4" xfId="15"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0" fillId="0" borderId="0" xfId="0" applyFont="1" applyAlignment="1">
      <alignment horizontal="justify"/>
    </xf>
    <xf numFmtId="0" fontId="0" fillId="0" borderId="0" xfId="0" applyFont="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1" xfId="0" applyFont="1" applyBorder="1" applyAlignment="1">
      <alignment horizontal="center"/>
    </xf>
    <xf numFmtId="0" fontId="0" fillId="0" borderId="0" xfId="0" applyFont="1" applyAlignment="1">
      <alignment horizontal="justify" vertical="top"/>
    </xf>
    <xf numFmtId="0" fontId="0" fillId="0" borderId="0" xfId="0" applyFont="1"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K44"/>
  <sheetViews>
    <sheetView workbookViewId="0" topLeftCell="A34">
      <selection activeCell="G35" sqref="G35"/>
    </sheetView>
  </sheetViews>
  <sheetFormatPr defaultColWidth="9.00390625" defaultRowHeight="15.75"/>
  <cols>
    <col min="1" max="1" width="3.75390625" style="0" customWidth="1"/>
    <col min="2" max="2" width="9.25390625" style="0" customWidth="1"/>
    <col min="3" max="3" width="9.75390625" style="0" customWidth="1"/>
    <col min="4" max="4" width="9.125" style="0" customWidth="1"/>
    <col min="5" max="5" width="10.375" style="0" bestFit="1" customWidth="1"/>
    <col min="6" max="6" width="1.00390625" style="0" customWidth="1"/>
    <col min="7" max="7" width="11.625" style="0" bestFit="1" customWidth="1"/>
    <col min="8" max="8" width="1.00390625" style="0" customWidth="1"/>
    <col min="9" max="9" width="10.375" style="0" customWidth="1"/>
    <col min="10" max="10" width="1.00390625" style="0" customWidth="1"/>
    <col min="11" max="11" width="13.25390625" style="0" customWidth="1"/>
  </cols>
  <sheetData>
    <row r="3" spans="1:11" ht="15.75">
      <c r="A3" s="113" t="s">
        <v>161</v>
      </c>
      <c r="B3" s="113"/>
      <c r="C3" s="113"/>
      <c r="D3" s="113"/>
      <c r="E3" s="113"/>
      <c r="F3" s="113"/>
      <c r="G3" s="113"/>
      <c r="H3" s="113"/>
      <c r="I3" s="113"/>
      <c r="J3" s="113"/>
      <c r="K3" s="113"/>
    </row>
    <row r="4" spans="1:11" ht="15.75">
      <c r="A4" s="114" t="s">
        <v>78</v>
      </c>
      <c r="B4" s="114"/>
      <c r="C4" s="114"/>
      <c r="D4" s="114"/>
      <c r="E4" s="114"/>
      <c r="F4" s="114"/>
      <c r="G4" s="114"/>
      <c r="H4" s="114"/>
      <c r="I4" s="114"/>
      <c r="J4" s="114"/>
      <c r="K4" s="114"/>
    </row>
    <row r="6" spans="1:11" ht="15.75">
      <c r="A6" s="115" t="s">
        <v>162</v>
      </c>
      <c r="B6" s="115"/>
      <c r="C6" s="115"/>
      <c r="D6" s="115"/>
      <c r="E6" s="115"/>
      <c r="F6" s="115"/>
      <c r="G6" s="115"/>
      <c r="H6" s="115"/>
      <c r="I6" s="115"/>
      <c r="J6" s="115"/>
      <c r="K6" s="115"/>
    </row>
    <row r="8" spans="1:11" ht="15.75">
      <c r="A8" s="115" t="s">
        <v>335</v>
      </c>
      <c r="B8" s="115"/>
      <c r="C8" s="115"/>
      <c r="D8" s="115"/>
      <c r="E8" s="115"/>
      <c r="F8" s="115"/>
      <c r="G8" s="115"/>
      <c r="H8" s="115"/>
      <c r="I8" s="115"/>
      <c r="J8" s="115"/>
      <c r="K8" s="115"/>
    </row>
    <row r="9" spans="1:11" ht="15.75">
      <c r="A9" s="114" t="s">
        <v>163</v>
      </c>
      <c r="B9" s="114"/>
      <c r="C9" s="114"/>
      <c r="D9" s="114"/>
      <c r="E9" s="114"/>
      <c r="F9" s="114"/>
      <c r="G9" s="114"/>
      <c r="H9" s="114"/>
      <c r="I9" s="114"/>
      <c r="J9" s="114"/>
      <c r="K9" s="114"/>
    </row>
    <row r="11" spans="1:11" ht="15.75">
      <c r="A11" s="113" t="s">
        <v>164</v>
      </c>
      <c r="B11" s="113"/>
      <c r="C11" s="113"/>
      <c r="D11" s="113"/>
      <c r="E11" s="113"/>
      <c r="F11" s="113"/>
      <c r="G11" s="113"/>
      <c r="H11" s="113"/>
      <c r="I11" s="113"/>
      <c r="J11" s="113"/>
      <c r="K11" s="113"/>
    </row>
    <row r="14" spans="5:11" ht="15.75">
      <c r="E14" s="116" t="s">
        <v>165</v>
      </c>
      <c r="F14" s="116"/>
      <c r="G14" s="116"/>
      <c r="I14" s="116" t="s">
        <v>166</v>
      </c>
      <c r="J14" s="116"/>
      <c r="K14" s="116"/>
    </row>
    <row r="15" spans="5:11" ht="15.75">
      <c r="E15" s="3"/>
      <c r="F15" s="3"/>
      <c r="G15" s="3" t="s">
        <v>143</v>
      </c>
      <c r="I15" s="3"/>
      <c r="J15" s="3"/>
      <c r="K15" s="3" t="s">
        <v>143</v>
      </c>
    </row>
    <row r="16" spans="5:11" ht="15.75">
      <c r="E16" s="3" t="s">
        <v>68</v>
      </c>
      <c r="F16" s="3"/>
      <c r="G16" s="3" t="s">
        <v>167</v>
      </c>
      <c r="I16" s="3" t="s">
        <v>68</v>
      </c>
      <c r="J16" s="3"/>
      <c r="K16" s="3" t="s">
        <v>167</v>
      </c>
    </row>
    <row r="17" spans="5:11" ht="15.75">
      <c r="E17" s="3" t="s">
        <v>167</v>
      </c>
      <c r="F17" s="3"/>
      <c r="G17" s="3" t="s">
        <v>168</v>
      </c>
      <c r="I17" s="3" t="s">
        <v>167</v>
      </c>
      <c r="J17" s="3"/>
      <c r="K17" s="3" t="s">
        <v>168</v>
      </c>
    </row>
    <row r="18" spans="5:11" ht="15.75">
      <c r="E18" s="3" t="s">
        <v>142</v>
      </c>
      <c r="F18" s="3"/>
      <c r="G18" s="3" t="s">
        <v>142</v>
      </c>
      <c r="I18" s="3" t="s">
        <v>169</v>
      </c>
      <c r="J18" s="3"/>
      <c r="K18" s="3" t="s">
        <v>170</v>
      </c>
    </row>
    <row r="19" spans="5:11" ht="15.75">
      <c r="E19" s="34" t="s">
        <v>333</v>
      </c>
      <c r="F19" s="35"/>
      <c r="G19" s="34" t="s">
        <v>334</v>
      </c>
      <c r="H19" s="1"/>
      <c r="I19" s="34" t="s">
        <v>333</v>
      </c>
      <c r="J19" s="35"/>
      <c r="K19" s="34" t="s">
        <v>334</v>
      </c>
    </row>
    <row r="20" spans="5:11" ht="15.75">
      <c r="E20" s="3" t="s">
        <v>56</v>
      </c>
      <c r="G20" s="3" t="s">
        <v>56</v>
      </c>
      <c r="I20" s="3" t="s">
        <v>56</v>
      </c>
      <c r="K20" s="3" t="s">
        <v>56</v>
      </c>
    </row>
    <row r="22" spans="1:11" ht="15.75">
      <c r="A22" s="2" t="s">
        <v>48</v>
      </c>
      <c r="B22" t="s">
        <v>138</v>
      </c>
      <c r="E22" s="7">
        <f>+GIS!F16</f>
        <v>12855</v>
      </c>
      <c r="F22" s="7"/>
      <c r="G22" s="7">
        <f>+GIS!H16</f>
        <v>12245</v>
      </c>
      <c r="H22" s="7"/>
      <c r="I22" s="7">
        <f>+GIS!J16</f>
        <v>24689</v>
      </c>
      <c r="J22" s="7"/>
      <c r="K22" s="7">
        <f>+GIS!L16</f>
        <v>22264</v>
      </c>
    </row>
    <row r="23" spans="5:11" ht="15.75">
      <c r="E23" s="7"/>
      <c r="F23" s="7"/>
      <c r="G23" s="7"/>
      <c r="H23" s="7"/>
      <c r="I23" s="7"/>
      <c r="J23" s="7"/>
      <c r="K23" s="7"/>
    </row>
    <row r="24" spans="1:11" ht="15.75">
      <c r="A24" s="2" t="s">
        <v>49</v>
      </c>
      <c r="B24" t="s">
        <v>171</v>
      </c>
      <c r="E24" s="7">
        <f>+GIS!F40</f>
        <v>2683</v>
      </c>
      <c r="F24" s="7"/>
      <c r="G24" s="7">
        <f>+GIS!H40</f>
        <v>1936</v>
      </c>
      <c r="H24" s="7"/>
      <c r="I24" s="7">
        <f>+GIS!J40</f>
        <v>5313</v>
      </c>
      <c r="J24" s="7"/>
      <c r="K24" s="7">
        <f>+GIS!L40</f>
        <v>3932</v>
      </c>
    </row>
    <row r="25" spans="5:11" ht="15.75">
      <c r="E25" s="7"/>
      <c r="F25" s="7"/>
      <c r="G25" s="7"/>
      <c r="H25" s="7"/>
      <c r="I25" s="7"/>
      <c r="J25" s="7"/>
      <c r="K25" s="7"/>
    </row>
    <row r="26" spans="1:11" ht="15.75">
      <c r="A26" s="2" t="s">
        <v>51</v>
      </c>
      <c r="B26" t="s">
        <v>274</v>
      </c>
      <c r="E26" s="7"/>
      <c r="F26" s="7"/>
      <c r="G26" s="7"/>
      <c r="H26" s="7"/>
      <c r="I26" s="7"/>
      <c r="J26" s="7"/>
      <c r="K26" s="7"/>
    </row>
    <row r="27" spans="2:11" ht="15.75">
      <c r="B27" t="s">
        <v>148</v>
      </c>
      <c r="E27" s="7">
        <f>+GIS!F48</f>
        <v>2141</v>
      </c>
      <c r="F27" s="7"/>
      <c r="G27" s="7">
        <f>+GIS!H48</f>
        <v>2080</v>
      </c>
      <c r="H27" s="7"/>
      <c r="I27" s="7">
        <f>+GIS!J48</f>
        <v>3974</v>
      </c>
      <c r="J27" s="7"/>
      <c r="K27" s="7">
        <f>+GIS!L48</f>
        <v>3566</v>
      </c>
    </row>
    <row r="28" spans="1:11" ht="15.75">
      <c r="A28" s="2"/>
      <c r="E28" s="7"/>
      <c r="F28" s="7"/>
      <c r="G28" s="7"/>
      <c r="H28" s="7"/>
      <c r="I28" s="7"/>
      <c r="J28" s="7"/>
      <c r="K28" s="7"/>
    </row>
    <row r="29" spans="1:11" ht="15.75">
      <c r="A29" s="2" t="s">
        <v>52</v>
      </c>
      <c r="B29" t="s">
        <v>275</v>
      </c>
      <c r="E29" s="7">
        <f>+GIS!F48</f>
        <v>2141</v>
      </c>
      <c r="F29" s="7"/>
      <c r="G29" s="7">
        <f>+GIS!H48</f>
        <v>2080</v>
      </c>
      <c r="H29" s="7"/>
      <c r="I29" s="7">
        <f>+GIS!J48</f>
        <v>3974</v>
      </c>
      <c r="J29" s="7"/>
      <c r="K29" s="7">
        <f>+GIS!L48</f>
        <v>3566</v>
      </c>
    </row>
    <row r="30" spans="5:11" ht="15.75">
      <c r="E30" s="7"/>
      <c r="F30" s="7"/>
      <c r="G30" s="7"/>
      <c r="H30" s="7"/>
      <c r="I30" s="7"/>
      <c r="J30" s="7"/>
      <c r="K30" s="7"/>
    </row>
    <row r="31" spans="1:11" ht="15.75">
      <c r="A31" s="2" t="s">
        <v>53</v>
      </c>
      <c r="B31" t="s">
        <v>172</v>
      </c>
      <c r="E31" s="33">
        <f>+GIS!F53</f>
        <v>3.521381578947368</v>
      </c>
      <c r="F31" s="33"/>
      <c r="G31" s="33">
        <f>+GIS!H53</f>
        <v>3.421052631578948</v>
      </c>
      <c r="H31" s="33"/>
      <c r="I31" s="33">
        <f>+GIS!J53</f>
        <v>6.536184210526316</v>
      </c>
      <c r="J31" s="33"/>
      <c r="K31" s="33">
        <f>+GIS!L53</f>
        <v>5.865131578947368</v>
      </c>
    </row>
    <row r="32" spans="5:11" ht="15.75">
      <c r="E32" s="7"/>
      <c r="F32" s="7"/>
      <c r="G32" s="7"/>
      <c r="H32" s="7"/>
      <c r="I32" s="7"/>
      <c r="J32" s="7"/>
      <c r="K32" s="7"/>
    </row>
    <row r="33" spans="1:11" ht="15.75">
      <c r="A33" s="2" t="s">
        <v>58</v>
      </c>
      <c r="B33" t="s">
        <v>173</v>
      </c>
      <c r="E33" s="33">
        <f>+GIS!F54</f>
        <v>6</v>
      </c>
      <c r="F33" s="7"/>
      <c r="G33" s="33">
        <f>+GIS!H54</f>
        <v>8</v>
      </c>
      <c r="H33" s="7"/>
      <c r="I33" s="33">
        <f>+GIS!J54</f>
        <v>6</v>
      </c>
      <c r="J33" s="7"/>
      <c r="K33" s="33">
        <f>+GIS!L54</f>
        <v>8</v>
      </c>
    </row>
    <row r="35" spans="1:11" ht="15.75">
      <c r="A35" s="2" t="s">
        <v>59</v>
      </c>
      <c r="B35" t="s">
        <v>174</v>
      </c>
      <c r="E35" s="33">
        <f>+GBS!F83</f>
        <v>1.4084703947368422</v>
      </c>
      <c r="F35" s="33"/>
      <c r="G35" s="33">
        <v>2.16</v>
      </c>
      <c r="H35" s="33"/>
      <c r="I35" s="33">
        <f>+GBS!F83</f>
        <v>1.4084703947368422</v>
      </c>
      <c r="J35" s="33"/>
      <c r="K35" s="33">
        <f>+G35</f>
        <v>2.16</v>
      </c>
    </row>
    <row r="38" spans="1:11" ht="15.75">
      <c r="A38" s="115" t="s">
        <v>175</v>
      </c>
      <c r="B38" s="115"/>
      <c r="C38" s="115"/>
      <c r="D38" s="115"/>
      <c r="E38" s="115"/>
      <c r="F38" s="115"/>
      <c r="G38" s="115"/>
      <c r="H38" s="115"/>
      <c r="I38" s="115"/>
      <c r="J38" s="115"/>
      <c r="K38" s="115"/>
    </row>
    <row r="40" spans="1:11" ht="15.75">
      <c r="A40" s="2" t="s">
        <v>48</v>
      </c>
      <c r="B40" t="s">
        <v>176</v>
      </c>
      <c r="E40" s="7">
        <f>+GIS!F36</f>
        <v>2667</v>
      </c>
      <c r="F40" s="7"/>
      <c r="G40" s="7">
        <f>+GIS!H36</f>
        <v>1950</v>
      </c>
      <c r="H40" s="7"/>
      <c r="I40" s="7">
        <f>+GIS!J36</f>
        <v>5124</v>
      </c>
      <c r="J40" s="7"/>
      <c r="K40" s="7">
        <f>+GIS!L36</f>
        <v>3958</v>
      </c>
    </row>
    <row r="41" spans="5:11" ht="15.75">
      <c r="E41" s="7"/>
      <c r="F41" s="7"/>
      <c r="G41" s="7"/>
      <c r="H41" s="7"/>
      <c r="I41" s="7"/>
      <c r="J41" s="7"/>
      <c r="K41" s="7"/>
    </row>
    <row r="42" spans="1:11" ht="15.75">
      <c r="A42" s="2" t="s">
        <v>49</v>
      </c>
      <c r="B42" t="s">
        <v>177</v>
      </c>
      <c r="E42" s="7">
        <f>270-129</f>
        <v>141</v>
      </c>
      <c r="F42" s="7"/>
      <c r="G42" s="81">
        <f>247-103</f>
        <v>144</v>
      </c>
      <c r="H42" s="7"/>
      <c r="I42" s="7">
        <v>270</v>
      </c>
      <c r="J42" s="7"/>
      <c r="K42" s="7">
        <v>247</v>
      </c>
    </row>
    <row r="43" spans="5:11" ht="15.75">
      <c r="E43" s="7"/>
      <c r="F43" s="7"/>
      <c r="G43" s="7"/>
      <c r="H43" s="7"/>
      <c r="I43" s="7"/>
      <c r="J43" s="7"/>
      <c r="K43" s="7"/>
    </row>
    <row r="44" spans="1:11" ht="15.75">
      <c r="A44" s="2" t="s">
        <v>51</v>
      </c>
      <c r="B44" t="s">
        <v>178</v>
      </c>
      <c r="E44" s="7">
        <f>-+GIS!F34</f>
        <v>7</v>
      </c>
      <c r="F44" s="7"/>
      <c r="G44" s="7">
        <f>-+GIS!H34</f>
        <v>24</v>
      </c>
      <c r="H44" s="7"/>
      <c r="I44" s="7">
        <f>-+GIS!J34</f>
        <v>14</v>
      </c>
      <c r="J44" s="7"/>
      <c r="K44" s="7">
        <f>-+GIS!L34</f>
        <v>58</v>
      </c>
    </row>
  </sheetData>
  <mergeCells count="9">
    <mergeCell ref="A38:K38"/>
    <mergeCell ref="A9:K9"/>
    <mergeCell ref="A11:K11"/>
    <mergeCell ref="E14:G14"/>
    <mergeCell ref="I14:K14"/>
    <mergeCell ref="A3:K3"/>
    <mergeCell ref="A4:K4"/>
    <mergeCell ref="A6:K6"/>
    <mergeCell ref="A8:K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1:I22"/>
  <sheetViews>
    <sheetView workbookViewId="0" topLeftCell="A10">
      <selection activeCell="A26" sqref="A26"/>
    </sheetView>
  </sheetViews>
  <sheetFormatPr defaultColWidth="9.00390625" defaultRowHeight="15.75"/>
  <sheetData>
    <row r="11" spans="1:9" s="27" customFormat="1" ht="20.25">
      <c r="A11" s="117" t="s">
        <v>161</v>
      </c>
      <c r="B11" s="117"/>
      <c r="C11" s="117"/>
      <c r="D11" s="117"/>
      <c r="E11" s="117"/>
      <c r="F11" s="117"/>
      <c r="G11" s="117"/>
      <c r="H11" s="117"/>
      <c r="I11" s="117"/>
    </row>
    <row r="12" spans="1:9" s="28" customFormat="1" ht="12.75">
      <c r="A12" s="118" t="s">
        <v>74</v>
      </c>
      <c r="B12" s="118"/>
      <c r="C12" s="118"/>
      <c r="D12" s="118"/>
      <c r="E12" s="118"/>
      <c r="F12" s="118"/>
      <c r="G12" s="118"/>
      <c r="H12" s="118"/>
      <c r="I12" s="118"/>
    </row>
    <row r="13" spans="1:9" s="28" customFormat="1" ht="12.75">
      <c r="A13" s="118" t="s">
        <v>250</v>
      </c>
      <c r="B13" s="118"/>
      <c r="C13" s="118"/>
      <c r="D13" s="118"/>
      <c r="E13" s="118"/>
      <c r="F13" s="118"/>
      <c r="G13" s="118"/>
      <c r="H13" s="118"/>
      <c r="I13" s="118"/>
    </row>
    <row r="17" spans="1:9" s="29" customFormat="1" ht="18.75">
      <c r="A17" s="120" t="s">
        <v>336</v>
      </c>
      <c r="B17" s="120"/>
      <c r="C17" s="120"/>
      <c r="D17" s="120"/>
      <c r="E17" s="120"/>
      <c r="F17" s="120"/>
      <c r="G17" s="120"/>
      <c r="H17" s="120"/>
      <c r="I17" s="120"/>
    </row>
    <row r="18" spans="1:9" ht="15.75">
      <c r="A18" s="115" t="s">
        <v>75</v>
      </c>
      <c r="B18" s="115"/>
      <c r="C18" s="115"/>
      <c r="D18" s="115"/>
      <c r="E18" s="115"/>
      <c r="F18" s="115"/>
      <c r="G18" s="115"/>
      <c r="H18" s="115"/>
      <c r="I18" s="115"/>
    </row>
    <row r="19" spans="1:9" ht="15.75">
      <c r="A19" s="115" t="s">
        <v>76</v>
      </c>
      <c r="B19" s="115"/>
      <c r="C19" s="115"/>
      <c r="D19" s="115"/>
      <c r="E19" s="115"/>
      <c r="F19" s="115"/>
      <c r="G19" s="115"/>
      <c r="H19" s="115"/>
      <c r="I19" s="115"/>
    </row>
    <row r="20" spans="1:9" ht="15.75">
      <c r="A20" s="115" t="s">
        <v>337</v>
      </c>
      <c r="B20" s="115"/>
      <c r="C20" s="115"/>
      <c r="D20" s="115"/>
      <c r="E20" s="115"/>
      <c r="F20" s="115"/>
      <c r="G20" s="115"/>
      <c r="H20" s="115"/>
      <c r="I20" s="115"/>
    </row>
    <row r="21" ht="15.75">
      <c r="A21" s="4"/>
    </row>
    <row r="22" spans="1:9" ht="15.75">
      <c r="A22" s="119" t="s">
        <v>77</v>
      </c>
      <c r="B22" s="119"/>
      <c r="C22" s="119"/>
      <c r="D22" s="119"/>
      <c r="E22" s="119"/>
      <c r="F22" s="119"/>
      <c r="G22" s="119"/>
      <c r="H22" s="119"/>
      <c r="I22" s="119"/>
    </row>
  </sheetData>
  <mergeCells count="8">
    <mergeCell ref="A11:I11"/>
    <mergeCell ref="A12:I12"/>
    <mergeCell ref="A13:I13"/>
    <mergeCell ref="A22:I22"/>
    <mergeCell ref="A17:I17"/>
    <mergeCell ref="A18:I18"/>
    <mergeCell ref="A19:I19"/>
    <mergeCell ref="A20:I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tabSelected="1" workbookViewId="0" topLeftCell="A5">
      <selection activeCell="B10" sqref="B10"/>
    </sheetView>
  </sheetViews>
  <sheetFormatPr defaultColWidth="9.00390625" defaultRowHeight="15.75"/>
  <cols>
    <col min="2" max="2" width="2.50390625" style="0" customWidth="1"/>
    <col min="9" max="9" width="15.25390625" style="0" customWidth="1"/>
  </cols>
  <sheetData>
    <row r="1" spans="1:2" ht="15.75">
      <c r="A1" s="121" t="s">
        <v>204</v>
      </c>
      <c r="B1" s="121"/>
    </row>
    <row r="2" spans="1:9" ht="15.75">
      <c r="A2" s="122" t="s">
        <v>249</v>
      </c>
      <c r="B2" s="123"/>
      <c r="I2" s="99" t="s">
        <v>48</v>
      </c>
    </row>
    <row r="5" spans="1:9" s="22" customFormat="1" ht="15.75">
      <c r="A5" s="113" t="str">
        <f>+Cover!A11</f>
        <v>MINTYE INDUSTRIES BHD.</v>
      </c>
      <c r="B5" s="113"/>
      <c r="C5" s="113"/>
      <c r="D5" s="113"/>
      <c r="E5" s="113"/>
      <c r="F5" s="113"/>
      <c r="G5" s="113"/>
      <c r="H5" s="113"/>
      <c r="I5" s="113"/>
    </row>
    <row r="6" spans="1:9" ht="15.75">
      <c r="A6" s="114" t="s">
        <v>78</v>
      </c>
      <c r="B6" s="114"/>
      <c r="C6" s="114"/>
      <c r="D6" s="114"/>
      <c r="E6" s="114"/>
      <c r="F6" s="114"/>
      <c r="G6" s="114"/>
      <c r="H6" s="114"/>
      <c r="I6" s="114"/>
    </row>
    <row r="8" spans="1:9" ht="15.75">
      <c r="A8" s="115" t="s">
        <v>362</v>
      </c>
      <c r="B8" s="115"/>
      <c r="C8" s="115"/>
      <c r="D8" s="115"/>
      <c r="E8" s="115"/>
      <c r="F8" s="115"/>
      <c r="G8" s="115"/>
      <c r="H8" s="115"/>
      <c r="I8" s="115"/>
    </row>
    <row r="11" spans="1:9" ht="15.75">
      <c r="A11" s="124" t="s">
        <v>338</v>
      </c>
      <c r="B11" s="124"/>
      <c r="C11" s="124"/>
      <c r="D11" s="124"/>
      <c r="E11" s="124"/>
      <c r="F11" s="124"/>
      <c r="G11" s="124"/>
      <c r="H11" s="124"/>
      <c r="I11" s="124"/>
    </row>
    <row r="12" spans="1:9" ht="15.75">
      <c r="A12" s="124"/>
      <c r="B12" s="124"/>
      <c r="C12" s="124"/>
      <c r="D12" s="124"/>
      <c r="E12" s="124"/>
      <c r="F12" s="124"/>
      <c r="G12" s="124"/>
      <c r="H12" s="124"/>
      <c r="I12" s="124"/>
    </row>
    <row r="14" spans="1:9" ht="15.75">
      <c r="A14" s="124" t="s">
        <v>281</v>
      </c>
      <c r="B14" s="124"/>
      <c r="C14" s="124"/>
      <c r="D14" s="124"/>
      <c r="E14" s="124"/>
      <c r="F14" s="124"/>
      <c r="G14" s="124"/>
      <c r="H14" s="124"/>
      <c r="I14" s="124"/>
    </row>
    <row r="15" spans="1:9" ht="15.75">
      <c r="A15" s="124"/>
      <c r="B15" s="124"/>
      <c r="C15" s="124"/>
      <c r="D15" s="124"/>
      <c r="E15" s="124"/>
      <c r="F15" s="124"/>
      <c r="G15" s="124"/>
      <c r="H15" s="124"/>
      <c r="I15" s="124"/>
    </row>
    <row r="16" spans="1:9" ht="15.75">
      <c r="A16" s="124"/>
      <c r="B16" s="124"/>
      <c r="C16" s="124"/>
      <c r="D16" s="124"/>
      <c r="E16" s="124"/>
      <c r="F16" s="124"/>
      <c r="G16" s="124"/>
      <c r="H16" s="124"/>
      <c r="I16" s="124"/>
    </row>
    <row r="17" spans="1:9" ht="15.75">
      <c r="A17" s="124"/>
      <c r="B17" s="124"/>
      <c r="C17" s="124"/>
      <c r="D17" s="124"/>
      <c r="E17" s="124"/>
      <c r="F17" s="124"/>
      <c r="G17" s="124"/>
      <c r="H17" s="124"/>
      <c r="I17" s="124"/>
    </row>
    <row r="19" ht="15.75">
      <c r="A19" t="s">
        <v>218</v>
      </c>
    </row>
  </sheetData>
  <mergeCells count="7">
    <mergeCell ref="A1:B1"/>
    <mergeCell ref="A2:B2"/>
    <mergeCell ref="A14:I17"/>
    <mergeCell ref="A5:I5"/>
    <mergeCell ref="A6:I6"/>
    <mergeCell ref="A8:I8"/>
    <mergeCell ref="A11:I1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92"/>
  <sheetViews>
    <sheetView workbookViewId="0" topLeftCell="A32">
      <selection activeCell="H49" sqref="H49"/>
    </sheetView>
  </sheetViews>
  <sheetFormatPr defaultColWidth="9.00390625" defaultRowHeight="15.75"/>
  <cols>
    <col min="1" max="1" width="2.25390625" style="25" customWidth="1"/>
    <col min="2" max="2" width="9.25390625" style="25" customWidth="1"/>
    <col min="3" max="3" width="22.375" style="25" customWidth="1"/>
    <col min="4" max="4" width="11.75390625" style="25" customWidth="1"/>
    <col min="5" max="5" width="7.375" style="53" customWidth="1"/>
    <col min="6" max="6" width="12.25390625" style="25" bestFit="1" customWidth="1"/>
    <col min="7" max="7" width="0.74609375" style="25" customWidth="1"/>
    <col min="8" max="8" width="11.125" style="25" bestFit="1" customWidth="1"/>
    <col min="9" max="16384" width="9.00390625" style="25" customWidth="1"/>
  </cols>
  <sheetData>
    <row r="1" spans="1:2" ht="15.75">
      <c r="A1" s="121" t="s">
        <v>204</v>
      </c>
      <c r="B1" s="121"/>
    </row>
    <row r="2" spans="1:8" ht="15.75">
      <c r="A2" s="122" t="s">
        <v>249</v>
      </c>
      <c r="B2" s="123"/>
      <c r="H2" s="99" t="s">
        <v>49</v>
      </c>
    </row>
    <row r="5" spans="1:8" ht="15.75">
      <c r="A5" s="54" t="s">
        <v>161</v>
      </c>
      <c r="B5" s="55"/>
      <c r="C5" s="56"/>
      <c r="D5" s="56"/>
      <c r="E5" s="55"/>
      <c r="F5" s="55"/>
      <c r="G5" s="55"/>
      <c r="H5" s="55"/>
    </row>
    <row r="6" spans="1:8" ht="15.75">
      <c r="A6" s="55" t="s">
        <v>78</v>
      </c>
      <c r="B6" s="55"/>
      <c r="C6" s="56"/>
      <c r="D6" s="56"/>
      <c r="E6" s="55"/>
      <c r="F6" s="55"/>
      <c r="G6" s="55"/>
      <c r="H6" s="55"/>
    </row>
    <row r="7" spans="1:8" ht="15.75">
      <c r="A7" s="55"/>
      <c r="B7" s="55"/>
      <c r="C7" s="56"/>
      <c r="D7" s="56"/>
      <c r="E7" s="55"/>
      <c r="F7" s="55"/>
      <c r="G7" s="55"/>
      <c r="H7" s="55"/>
    </row>
    <row r="8" spans="1:8" s="48" customFormat="1" ht="15.75">
      <c r="A8" s="113" t="s">
        <v>92</v>
      </c>
      <c r="B8" s="126"/>
      <c r="C8" s="126"/>
      <c r="D8" s="126"/>
      <c r="E8" s="126"/>
      <c r="F8" s="126"/>
      <c r="G8" s="126"/>
      <c r="H8" s="126"/>
    </row>
    <row r="9" spans="1:8" ht="15.75">
      <c r="A9" s="22"/>
      <c r="B9" s="22"/>
      <c r="C9" s="22"/>
      <c r="D9" s="22"/>
      <c r="E9" s="21"/>
      <c r="F9" s="22"/>
      <c r="G9" s="22"/>
      <c r="H9" s="22"/>
    </row>
    <row r="10" spans="1:8" ht="15.75">
      <c r="A10" s="22"/>
      <c r="B10" s="22"/>
      <c r="C10" s="22"/>
      <c r="D10" s="22"/>
      <c r="E10" s="21"/>
      <c r="F10" s="6" t="s">
        <v>79</v>
      </c>
      <c r="G10" s="22"/>
      <c r="H10" s="6" t="s">
        <v>80</v>
      </c>
    </row>
    <row r="11" spans="1:8" ht="15.75">
      <c r="A11" s="22"/>
      <c r="B11" s="22"/>
      <c r="C11" s="22"/>
      <c r="D11" s="22"/>
      <c r="E11" s="21"/>
      <c r="F11" s="6" t="s">
        <v>181</v>
      </c>
      <c r="G11" s="22"/>
      <c r="H11" s="6" t="s">
        <v>181</v>
      </c>
    </row>
    <row r="12" spans="1:8" ht="15.75">
      <c r="A12" s="43"/>
      <c r="E12" s="57"/>
      <c r="F12" s="58" t="s">
        <v>333</v>
      </c>
      <c r="H12" s="58" t="s">
        <v>242</v>
      </c>
    </row>
    <row r="13" spans="5:8" ht="15.75">
      <c r="E13" s="59"/>
      <c r="F13" s="59" t="s">
        <v>56</v>
      </c>
      <c r="H13" s="59" t="s">
        <v>56</v>
      </c>
    </row>
    <row r="14" spans="5:8" ht="15.75">
      <c r="E14" s="59"/>
      <c r="F14" s="60"/>
      <c r="H14" s="60"/>
    </row>
    <row r="15" spans="2:8" ht="15.75">
      <c r="B15" s="61" t="s">
        <v>6</v>
      </c>
      <c r="F15" s="62"/>
      <c r="H15" s="53"/>
    </row>
    <row r="17" spans="1:5" ht="15.75">
      <c r="A17" s="61" t="s">
        <v>7</v>
      </c>
      <c r="E17" s="21"/>
    </row>
    <row r="18" spans="1:8" ht="15.75">
      <c r="A18" s="22"/>
      <c r="B18" s="25" t="s">
        <v>8</v>
      </c>
      <c r="E18" s="21"/>
      <c r="F18" s="63">
        <v>34478</v>
      </c>
      <c r="H18" s="63">
        <v>35115</v>
      </c>
    </row>
    <row r="19" spans="1:8" ht="15.75" customHeight="1">
      <c r="A19" s="22"/>
      <c r="B19" s="25" t="s">
        <v>9</v>
      </c>
      <c r="E19" s="21"/>
      <c r="F19" s="63">
        <v>169</v>
      </c>
      <c r="H19" s="63">
        <v>222</v>
      </c>
    </row>
    <row r="20" spans="2:8" ht="15.75" customHeight="1">
      <c r="B20" s="22" t="s">
        <v>213</v>
      </c>
      <c r="E20" s="21"/>
      <c r="F20" s="63">
        <v>0</v>
      </c>
      <c r="G20" s="63"/>
      <c r="H20" s="63">
        <v>240</v>
      </c>
    </row>
    <row r="21" spans="2:8" ht="15.75" customHeight="1">
      <c r="B21" s="25" t="s">
        <v>10</v>
      </c>
      <c r="E21" s="21"/>
      <c r="F21" s="63">
        <v>260</v>
      </c>
      <c r="G21" s="63"/>
      <c r="H21" s="63">
        <v>272</v>
      </c>
    </row>
    <row r="22" spans="2:8" ht="15.75" customHeight="1">
      <c r="B22" s="25" t="s">
        <v>251</v>
      </c>
      <c r="E22" s="21"/>
      <c r="F22" s="26">
        <v>1026</v>
      </c>
      <c r="G22" s="63"/>
      <c r="H22" s="26">
        <v>978</v>
      </c>
    </row>
    <row r="23" spans="5:8" ht="10.5" customHeight="1">
      <c r="E23" s="21"/>
      <c r="F23" s="63"/>
      <c r="G23" s="63"/>
      <c r="H23" s="63"/>
    </row>
    <row r="24" spans="5:8" ht="15.75" customHeight="1">
      <c r="E24" s="21"/>
      <c r="F24" s="26">
        <f>SUM(F18:F23)</f>
        <v>35933</v>
      </c>
      <c r="H24" s="26">
        <f>SUM(H18:H23)</f>
        <v>36827</v>
      </c>
    </row>
    <row r="25" spans="5:8" ht="15.75" customHeight="1">
      <c r="E25" s="21"/>
      <c r="F25" s="63"/>
      <c r="H25" s="63"/>
    </row>
    <row r="26" ht="15.75">
      <c r="A26" s="61" t="s">
        <v>11</v>
      </c>
    </row>
    <row r="27" spans="1:8" ht="15.75">
      <c r="A27" s="22"/>
      <c r="B27" s="25" t="s">
        <v>12</v>
      </c>
      <c r="E27" s="21"/>
      <c r="F27" s="63">
        <v>20658</v>
      </c>
      <c r="H27" s="63">
        <v>19573</v>
      </c>
    </row>
    <row r="28" spans="1:8" ht="15.75">
      <c r="A28" s="22"/>
      <c r="B28" s="25" t="s">
        <v>187</v>
      </c>
      <c r="E28" s="21"/>
      <c r="F28" s="63">
        <v>14847</v>
      </c>
      <c r="H28" s="63">
        <v>13154</v>
      </c>
    </row>
    <row r="29" spans="1:8" ht="15.75">
      <c r="A29" s="22"/>
      <c r="B29" s="25" t="s">
        <v>188</v>
      </c>
      <c r="E29" s="21"/>
      <c r="F29" s="63">
        <v>1609</v>
      </c>
      <c r="H29" s="63">
        <v>1290</v>
      </c>
    </row>
    <row r="30" spans="1:8" ht="15.75">
      <c r="A30" s="22"/>
      <c r="B30" s="25" t="s">
        <v>13</v>
      </c>
      <c r="E30" s="21"/>
      <c r="F30" s="63">
        <v>2702</v>
      </c>
      <c r="H30" s="63">
        <v>2815</v>
      </c>
    </row>
    <row r="31" spans="1:8" ht="15.75">
      <c r="A31" s="22"/>
      <c r="B31" s="64" t="s">
        <v>14</v>
      </c>
      <c r="E31" s="21"/>
      <c r="F31" s="63">
        <v>16660</v>
      </c>
      <c r="H31" s="63">
        <v>17896</v>
      </c>
    </row>
    <row r="32" spans="1:8" ht="15.75" customHeight="1">
      <c r="A32" s="22"/>
      <c r="B32" s="25" t="s">
        <v>214</v>
      </c>
      <c r="E32" s="21"/>
      <c r="F32" s="26">
        <v>1718</v>
      </c>
      <c r="H32" s="26">
        <v>1209</v>
      </c>
    </row>
    <row r="33" spans="1:8" ht="10.5" customHeight="1">
      <c r="A33" s="22"/>
      <c r="E33" s="21"/>
      <c r="F33" s="63"/>
      <c r="G33" s="63"/>
      <c r="H33" s="63"/>
    </row>
    <row r="34" spans="5:8" ht="15.75" customHeight="1">
      <c r="E34" s="21"/>
      <c r="F34" s="26">
        <f>SUM(F27:F32)</f>
        <v>58194</v>
      </c>
      <c r="H34" s="26">
        <f>SUM(H27:H32)</f>
        <v>55937</v>
      </c>
    </row>
    <row r="35" spans="5:8" ht="15.75" customHeight="1">
      <c r="E35" s="21"/>
      <c r="F35" s="63"/>
      <c r="H35" s="63"/>
    </row>
    <row r="36" spans="1:8" ht="15.75" customHeight="1">
      <c r="A36" s="22"/>
      <c r="B36" s="25" t="s">
        <v>215</v>
      </c>
      <c r="E36" s="21"/>
      <c r="F36" s="63"/>
      <c r="H36" s="63"/>
    </row>
    <row r="37" spans="1:5" ht="15.75" customHeight="1">
      <c r="A37" s="61" t="s">
        <v>15</v>
      </c>
      <c r="C37" s="22"/>
      <c r="D37" s="22"/>
      <c r="E37" s="21"/>
    </row>
    <row r="38" spans="1:8" ht="15.75" customHeight="1">
      <c r="A38" s="22"/>
      <c r="B38" s="25" t="s">
        <v>16</v>
      </c>
      <c r="E38" s="21"/>
      <c r="F38" s="63">
        <v>2322</v>
      </c>
      <c r="H38" s="63">
        <v>1437</v>
      </c>
    </row>
    <row r="39" spans="1:8" ht="15.75" customHeight="1">
      <c r="A39" s="22"/>
      <c r="B39" s="64" t="s">
        <v>17</v>
      </c>
      <c r="D39" s="22"/>
      <c r="E39" s="21"/>
      <c r="F39" s="63">
        <v>1203</v>
      </c>
      <c r="H39" s="63">
        <v>907</v>
      </c>
    </row>
    <row r="40" spans="1:8" ht="15.75" customHeight="1">
      <c r="A40" s="22"/>
      <c r="B40" s="25" t="s">
        <v>18</v>
      </c>
      <c r="D40" s="22"/>
      <c r="E40" s="21"/>
      <c r="F40" s="63">
        <v>781</v>
      </c>
      <c r="H40" s="63">
        <v>1142</v>
      </c>
    </row>
    <row r="41" spans="1:8" ht="15.75">
      <c r="A41" s="22"/>
      <c r="B41" s="25" t="s">
        <v>19</v>
      </c>
      <c r="E41" s="21"/>
      <c r="F41" s="26">
        <v>90</v>
      </c>
      <c r="H41" s="26">
        <v>37</v>
      </c>
    </row>
    <row r="42" spans="1:8" ht="10.5" customHeight="1">
      <c r="A42" s="22"/>
      <c r="B42" s="22"/>
      <c r="E42" s="21"/>
      <c r="F42" s="63"/>
      <c r="G42" s="63"/>
      <c r="H42" s="63"/>
    </row>
    <row r="43" spans="1:8" ht="15.75" customHeight="1">
      <c r="A43" s="22"/>
      <c r="B43" s="22"/>
      <c r="E43" s="21"/>
      <c r="F43" s="26">
        <f>SUM(F38:F42)</f>
        <v>4396</v>
      </c>
      <c r="H43" s="26">
        <f>SUM(H38:H42)</f>
        <v>3523</v>
      </c>
    </row>
    <row r="44" spans="1:8" ht="15.75" customHeight="1">
      <c r="A44" s="22"/>
      <c r="B44" s="22"/>
      <c r="E44" s="21"/>
      <c r="F44" s="63"/>
      <c r="H44" s="63"/>
    </row>
    <row r="45" spans="1:8" ht="15.75" customHeight="1">
      <c r="A45" s="22"/>
      <c r="B45" s="22"/>
      <c r="E45" s="21"/>
      <c r="F45" s="63"/>
      <c r="H45" s="63"/>
    </row>
    <row r="46" spans="1:8" ht="15.75" customHeight="1">
      <c r="A46" s="65" t="s">
        <v>20</v>
      </c>
      <c r="E46" s="21"/>
      <c r="F46" s="66">
        <f>F34-F43</f>
        <v>53798</v>
      </c>
      <c r="H46" s="66">
        <f>H34-H43</f>
        <v>52414</v>
      </c>
    </row>
    <row r="47" spans="1:8" ht="15.75" customHeight="1">
      <c r="A47" s="65"/>
      <c r="E47" s="21"/>
      <c r="F47" s="67"/>
      <c r="H47" s="67"/>
    </row>
    <row r="48" spans="1:8" ht="15.75" customHeight="1">
      <c r="A48" s="121" t="s">
        <v>204</v>
      </c>
      <c r="B48" s="121"/>
      <c r="E48" s="21"/>
      <c r="F48" s="67"/>
      <c r="H48" s="67"/>
    </row>
    <row r="49" spans="1:8" ht="15.75" customHeight="1">
      <c r="A49" s="122" t="s">
        <v>249</v>
      </c>
      <c r="B49" s="123"/>
      <c r="E49" s="21"/>
      <c r="F49" s="67"/>
      <c r="H49" s="99" t="s">
        <v>51</v>
      </c>
    </row>
    <row r="50" spans="1:8" ht="15.75" customHeight="1">
      <c r="A50" s="65"/>
      <c r="E50" s="21"/>
      <c r="F50" s="67"/>
      <c r="H50" s="67"/>
    </row>
    <row r="51" spans="1:8" ht="15.75" customHeight="1">
      <c r="A51" s="65"/>
      <c r="E51" s="21"/>
      <c r="F51" s="67"/>
      <c r="H51" s="67"/>
    </row>
    <row r="52" spans="1:8" ht="15.75" customHeight="1">
      <c r="A52" s="65"/>
      <c r="E52" s="21"/>
      <c r="F52" s="6" t="s">
        <v>79</v>
      </c>
      <c r="G52" s="22"/>
      <c r="H52" s="6" t="s">
        <v>80</v>
      </c>
    </row>
    <row r="53" spans="1:8" ht="15.75">
      <c r="A53" s="22"/>
      <c r="B53" s="22"/>
      <c r="C53" s="22"/>
      <c r="D53" s="22"/>
      <c r="E53" s="21"/>
      <c r="F53" s="6" t="s">
        <v>181</v>
      </c>
      <c r="G53" s="22"/>
      <c r="H53" s="6" t="s">
        <v>181</v>
      </c>
    </row>
    <row r="54" spans="1:8" ht="15.75">
      <c r="A54" s="43"/>
      <c r="E54" s="57"/>
      <c r="F54" s="58" t="s">
        <v>333</v>
      </c>
      <c r="H54" s="58" t="s">
        <v>242</v>
      </c>
    </row>
    <row r="55" spans="5:8" ht="15.75">
      <c r="E55" s="59"/>
      <c r="F55" s="59" t="s">
        <v>56</v>
      </c>
      <c r="H55" s="59" t="s">
        <v>56</v>
      </c>
    </row>
    <row r="56" spans="5:8" ht="15.75">
      <c r="E56" s="59"/>
      <c r="F56" s="59"/>
      <c r="H56" s="59"/>
    </row>
    <row r="57" spans="5:8" ht="15.75">
      <c r="E57" s="59"/>
      <c r="F57" s="59"/>
      <c r="H57" s="59"/>
    </row>
    <row r="58" spans="1:8" ht="15.75">
      <c r="A58" s="61"/>
      <c r="E58" s="21"/>
      <c r="F58" s="67"/>
      <c r="H58" s="67"/>
    </row>
    <row r="59" spans="1:8" ht="15.75">
      <c r="A59" s="61" t="s">
        <v>21</v>
      </c>
      <c r="E59" s="21"/>
      <c r="F59" s="25">
        <f>F24+F46</f>
        <v>89731</v>
      </c>
      <c r="H59" s="25">
        <f>H24+H46</f>
        <v>89241</v>
      </c>
    </row>
    <row r="60" ht="15.75">
      <c r="E60" s="21"/>
    </row>
    <row r="61" spans="1:8" ht="15.75">
      <c r="A61" s="65" t="s">
        <v>160</v>
      </c>
      <c r="B61" s="68"/>
      <c r="E61" s="21"/>
      <c r="F61" s="63"/>
      <c r="G61" s="63"/>
      <c r="H61" s="63"/>
    </row>
    <row r="62" spans="1:8" ht="15.75">
      <c r="A62" s="22"/>
      <c r="B62" s="64" t="s">
        <v>252</v>
      </c>
      <c r="E62" s="21"/>
      <c r="F62" s="26">
        <v>-2226</v>
      </c>
      <c r="H62" s="26">
        <v>-2182</v>
      </c>
    </row>
    <row r="63" spans="5:8" ht="15.75">
      <c r="E63" s="21"/>
      <c r="F63" s="63"/>
      <c r="H63" s="63"/>
    </row>
    <row r="64" spans="1:8" ht="15.75">
      <c r="A64" s="69" t="s">
        <v>81</v>
      </c>
      <c r="E64" s="21"/>
      <c r="F64" s="63">
        <f>SUM(F59:F62)</f>
        <v>87505</v>
      </c>
      <c r="H64" s="63">
        <f>SUM(H59:H62)</f>
        <v>87059</v>
      </c>
    </row>
    <row r="65" spans="5:8" s="22" customFormat="1" ht="15.75">
      <c r="E65" s="21"/>
      <c r="F65" s="70"/>
      <c r="H65" s="70"/>
    </row>
    <row r="66" spans="1:8" ht="15.75">
      <c r="A66" s="65" t="s">
        <v>82</v>
      </c>
      <c r="E66" s="21"/>
      <c r="F66" s="26">
        <v>-1701</v>
      </c>
      <c r="H66" s="26">
        <v>-1581</v>
      </c>
    </row>
    <row r="67" spans="1:8" ht="10.5" customHeight="1">
      <c r="A67" s="25" t="s">
        <v>216</v>
      </c>
      <c r="E67" s="21"/>
      <c r="F67" s="37"/>
      <c r="H67" s="37"/>
    </row>
    <row r="68" spans="1:8" ht="16.5" thickBot="1">
      <c r="A68" s="61" t="s">
        <v>83</v>
      </c>
      <c r="E68" s="21"/>
      <c r="F68" s="38">
        <f>SUM(F64:F67)</f>
        <v>85804</v>
      </c>
      <c r="H68" s="38">
        <f>SUM(H64:H67)</f>
        <v>85478</v>
      </c>
    </row>
    <row r="69" ht="16.5" thickTop="1">
      <c r="E69" s="21"/>
    </row>
    <row r="70" ht="15.75">
      <c r="E70" s="21"/>
    </row>
    <row r="71" ht="15.75">
      <c r="E71" s="21"/>
    </row>
    <row r="72" spans="2:8" ht="15.75">
      <c r="B72" s="61" t="s">
        <v>84</v>
      </c>
      <c r="E72" s="21"/>
      <c r="F72" s="63"/>
      <c r="H72" s="63"/>
    </row>
    <row r="73" spans="5:6" ht="15.75">
      <c r="E73" s="21"/>
      <c r="F73" s="62"/>
    </row>
    <row r="74" spans="1:6" ht="15.75">
      <c r="A74" s="61" t="s">
        <v>85</v>
      </c>
      <c r="E74" s="21"/>
      <c r="F74" s="62"/>
    </row>
    <row r="75" spans="1:8" ht="15.75">
      <c r="A75" s="22"/>
      <c r="B75" s="25" t="s">
        <v>86</v>
      </c>
      <c r="E75" s="21"/>
      <c r="F75" s="63">
        <v>60800</v>
      </c>
      <c r="H75" s="63">
        <v>60800</v>
      </c>
    </row>
    <row r="76" spans="2:8" ht="15.75">
      <c r="B76" s="25" t="s">
        <v>87</v>
      </c>
      <c r="E76" s="21"/>
      <c r="F76" s="63">
        <v>789</v>
      </c>
      <c r="H76" s="63">
        <f>2287-1498</f>
        <v>789</v>
      </c>
    </row>
    <row r="77" spans="1:8" ht="15.75">
      <c r="A77" s="61"/>
      <c r="B77" s="25" t="s">
        <v>88</v>
      </c>
      <c r="E77" s="21"/>
      <c r="F77" s="63">
        <f>24209+6</f>
        <v>24215</v>
      </c>
      <c r="H77" s="63">
        <v>23889</v>
      </c>
    </row>
    <row r="78" spans="1:8" ht="10.5" customHeight="1">
      <c r="A78" s="63"/>
      <c r="E78" s="21"/>
      <c r="F78" s="71"/>
      <c r="H78" s="72"/>
    </row>
    <row r="79" spans="1:8" ht="16.5" thickBot="1">
      <c r="A79" s="61" t="s">
        <v>89</v>
      </c>
      <c r="E79" s="21"/>
      <c r="F79" s="38">
        <f>SUM(F75:F78)</f>
        <v>85804</v>
      </c>
      <c r="H79" s="38">
        <f>SUM(H75:H77)</f>
        <v>85478</v>
      </c>
    </row>
    <row r="80" ht="16.5" thickTop="1">
      <c r="E80" s="21"/>
    </row>
    <row r="81" spans="5:8" ht="15.75">
      <c r="E81" s="21"/>
      <c r="F81" s="59" t="s">
        <v>182</v>
      </c>
      <c r="H81" s="59" t="s">
        <v>182</v>
      </c>
    </row>
    <row r="82" spans="1:5" ht="15.75">
      <c r="A82" s="61" t="s">
        <v>90</v>
      </c>
      <c r="E82" s="21"/>
    </row>
    <row r="83" spans="1:8" ht="16.5" thickBot="1">
      <c r="A83" s="22"/>
      <c r="B83" s="25" t="s">
        <v>369</v>
      </c>
      <c r="F83" s="73">
        <f>(F79-F19)/F75</f>
        <v>1.4084703947368422</v>
      </c>
      <c r="H83" s="73">
        <f>(H79-H19)/H75</f>
        <v>1.4022368421052631</v>
      </c>
    </row>
    <row r="84" ht="16.5" thickTop="1"/>
    <row r="91" spans="1:8" ht="15.75">
      <c r="A91" s="125" t="s">
        <v>368</v>
      </c>
      <c r="B91" s="125"/>
      <c r="C91" s="125"/>
      <c r="D91" s="125"/>
      <c r="E91" s="125"/>
      <c r="F91" s="125"/>
      <c r="G91" s="125"/>
      <c r="H91" s="125"/>
    </row>
    <row r="92" spans="1:8" ht="15.75">
      <c r="A92" s="125" t="s">
        <v>331</v>
      </c>
      <c r="B92" s="125"/>
      <c r="C92" s="125"/>
      <c r="D92" s="125"/>
      <c r="E92" s="125"/>
      <c r="F92" s="125"/>
      <c r="G92" s="125"/>
      <c r="H92" s="125"/>
    </row>
  </sheetData>
  <mergeCells count="7">
    <mergeCell ref="A91:H91"/>
    <mergeCell ref="A92:H92"/>
    <mergeCell ref="A1:B1"/>
    <mergeCell ref="A48:B48"/>
    <mergeCell ref="A49:B49"/>
    <mergeCell ref="A8:H8"/>
    <mergeCell ref="A2:B2"/>
  </mergeCells>
  <printOptions/>
  <pageMargins left="0.75" right="0.75" top="1" bottom="1" header="0.5" footer="0.5"/>
  <pageSetup firstPageNumber="2" useFirstPageNumber="1"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M57"/>
  <sheetViews>
    <sheetView workbookViewId="0" topLeftCell="A29">
      <selection activeCell="G49" sqref="G49"/>
    </sheetView>
  </sheetViews>
  <sheetFormatPr defaultColWidth="9.00390625" defaultRowHeight="15.75"/>
  <cols>
    <col min="1" max="1" width="3.00390625" style="0" customWidth="1"/>
    <col min="2" max="2" width="8.875" style="0" customWidth="1"/>
    <col min="3" max="3" width="10.375" style="0" customWidth="1"/>
    <col min="4" max="4" width="12.625" style="0" customWidth="1"/>
    <col min="5" max="5" width="8.375" style="0" customWidth="1"/>
    <col min="6" max="6" width="8.00390625" style="0" customWidth="1"/>
    <col min="7" max="7" width="1.75390625" style="0" customWidth="1"/>
    <col min="8" max="8" width="8.00390625" style="0" customWidth="1"/>
    <col min="9" max="9" width="2.00390625" style="0" customWidth="1"/>
    <col min="10" max="10" width="8.50390625" style="0" customWidth="1"/>
    <col min="11" max="11" width="1.25" style="0" customWidth="1"/>
    <col min="12" max="12" width="10.625" style="0" customWidth="1"/>
  </cols>
  <sheetData>
    <row r="1" spans="1:2" ht="15.75">
      <c r="A1" s="121" t="s">
        <v>204</v>
      </c>
      <c r="B1" s="121"/>
    </row>
    <row r="2" spans="1:12" ht="15.75">
      <c r="A2" s="122" t="s">
        <v>249</v>
      </c>
      <c r="B2" s="123"/>
      <c r="L2" s="99" t="s">
        <v>52</v>
      </c>
    </row>
    <row r="3" ht="8.25" customHeight="1"/>
    <row r="4" spans="1:12" ht="15.75">
      <c r="A4" s="113" t="str">
        <f>+GBS!A5</f>
        <v>MINTYE INDUSTRIES BHD.</v>
      </c>
      <c r="B4" s="113"/>
      <c r="C4" s="113"/>
      <c r="D4" s="113"/>
      <c r="E4" s="113"/>
      <c r="F4" s="113"/>
      <c r="G4" s="113"/>
      <c r="H4" s="113"/>
      <c r="I4" s="113"/>
      <c r="J4" s="113"/>
      <c r="K4" s="113"/>
      <c r="L4" s="113"/>
    </row>
    <row r="5" spans="1:12" ht="15.75">
      <c r="A5" s="114" t="s">
        <v>78</v>
      </c>
      <c r="B5" s="114"/>
      <c r="C5" s="114"/>
      <c r="D5" s="114"/>
      <c r="E5" s="114"/>
      <c r="F5" s="114"/>
      <c r="G5" s="114"/>
      <c r="H5" s="114"/>
      <c r="I5" s="114"/>
      <c r="J5" s="114"/>
      <c r="K5" s="114"/>
      <c r="L5" s="114"/>
    </row>
    <row r="6" ht="7.5" customHeight="1"/>
    <row r="7" spans="1:12" ht="15.75">
      <c r="A7" s="113" t="s">
        <v>91</v>
      </c>
      <c r="B7" s="113"/>
      <c r="C7" s="113"/>
      <c r="D7" s="113"/>
      <c r="E7" s="113"/>
      <c r="F7" s="113"/>
      <c r="G7" s="113"/>
      <c r="H7" s="113"/>
      <c r="I7" s="113"/>
      <c r="J7" s="113"/>
      <c r="K7" s="113"/>
      <c r="L7" s="113"/>
    </row>
    <row r="8" ht="9" customHeight="1"/>
    <row r="9" spans="6:12" ht="15.75">
      <c r="F9" s="115" t="s">
        <v>320</v>
      </c>
      <c r="G9" s="115"/>
      <c r="H9" s="115"/>
      <c r="J9" s="115" t="s">
        <v>321</v>
      </c>
      <c r="K9" s="115"/>
      <c r="L9" s="115"/>
    </row>
    <row r="10" spans="1:12" ht="15.75">
      <c r="A10" s="4"/>
      <c r="E10" s="4"/>
      <c r="F10" s="115" t="s">
        <v>93</v>
      </c>
      <c r="G10" s="115"/>
      <c r="H10" s="115"/>
      <c r="I10" s="4"/>
      <c r="J10" s="115" t="s">
        <v>339</v>
      </c>
      <c r="K10" s="115"/>
      <c r="L10" s="115"/>
    </row>
    <row r="11" spans="5:12" ht="12.75" customHeight="1">
      <c r="E11" s="4"/>
      <c r="F11" s="127" t="s">
        <v>340</v>
      </c>
      <c r="G11" s="127"/>
      <c r="H11" s="127"/>
      <c r="I11" s="4"/>
      <c r="J11" s="127" t="s">
        <v>340</v>
      </c>
      <c r="K11" s="127"/>
      <c r="L11" s="127"/>
    </row>
    <row r="12" spans="6:12" ht="15.75">
      <c r="F12" s="30">
        <v>2003</v>
      </c>
      <c r="G12" s="30"/>
      <c r="H12" s="30">
        <v>2002</v>
      </c>
      <c r="I12" s="30"/>
      <c r="J12" s="30">
        <v>2003</v>
      </c>
      <c r="K12" s="30"/>
      <c r="L12" s="30">
        <v>2002</v>
      </c>
    </row>
    <row r="13" spans="5:12" ht="15.75">
      <c r="E13" s="6"/>
      <c r="F13" s="6" t="s">
        <v>56</v>
      </c>
      <c r="G13" s="6"/>
      <c r="H13" s="6" t="s">
        <v>56</v>
      </c>
      <c r="I13" s="6"/>
      <c r="J13" s="6" t="s">
        <v>56</v>
      </c>
      <c r="K13" s="6"/>
      <c r="L13" s="6" t="s">
        <v>56</v>
      </c>
    </row>
    <row r="14" ht="15.75">
      <c r="A14" s="4" t="s">
        <v>43</v>
      </c>
    </row>
    <row r="15" spans="1:8" ht="15.75">
      <c r="A15" s="10" t="s">
        <v>138</v>
      </c>
      <c r="B15" s="10"/>
      <c r="C15" s="9"/>
      <c r="D15" s="9"/>
      <c r="E15" s="12"/>
      <c r="F15" s="11"/>
      <c r="G15" s="11"/>
      <c r="H15" s="11"/>
    </row>
    <row r="16" spans="2:12" ht="15.75">
      <c r="B16" s="9" t="s">
        <v>22</v>
      </c>
      <c r="C16" s="9"/>
      <c r="D16" s="9"/>
      <c r="E16" s="9"/>
      <c r="F16" s="11">
        <f>+J16-11834</f>
        <v>12855</v>
      </c>
      <c r="G16" s="11"/>
      <c r="H16" s="11">
        <v>12245</v>
      </c>
      <c r="J16" s="7">
        <v>24689</v>
      </c>
      <c r="K16" s="7"/>
      <c r="L16" s="7">
        <v>22264</v>
      </c>
    </row>
    <row r="17" spans="1:12" ht="13.5" customHeight="1">
      <c r="A17" s="9"/>
      <c r="B17" s="9" t="s">
        <v>377</v>
      </c>
      <c r="C17" s="9"/>
      <c r="D17" s="9"/>
      <c r="E17" s="9"/>
      <c r="F17" s="11"/>
      <c r="G17" s="11"/>
      <c r="H17" s="11"/>
      <c r="J17" s="7"/>
      <c r="K17" s="7"/>
      <c r="L17" s="7"/>
    </row>
    <row r="18" spans="1:12" ht="15.75">
      <c r="A18" s="10"/>
      <c r="B18" s="9" t="s">
        <v>23</v>
      </c>
      <c r="C18" s="9"/>
      <c r="D18" s="9"/>
      <c r="E18" s="9"/>
      <c r="F18" s="8">
        <f>+J18+8065</f>
        <v>-8691</v>
      </c>
      <c r="G18" s="11"/>
      <c r="H18" s="8">
        <v>-8505</v>
      </c>
      <c r="J18" s="8">
        <v>-16756</v>
      </c>
      <c r="K18" s="7"/>
      <c r="L18" s="8">
        <v>-15053</v>
      </c>
    </row>
    <row r="19" spans="1:12" ht="7.5" customHeight="1">
      <c r="A19" s="9"/>
      <c r="B19" s="9"/>
      <c r="C19" s="9"/>
      <c r="D19" s="9"/>
      <c r="E19" s="12"/>
      <c r="F19" s="11"/>
      <c r="G19" s="11"/>
      <c r="H19" s="11"/>
      <c r="J19" s="7"/>
      <c r="K19" s="7"/>
      <c r="L19" s="7"/>
    </row>
    <row r="20" spans="1:12" ht="15.75">
      <c r="A20" s="9"/>
      <c r="B20" s="9" t="s">
        <v>24</v>
      </c>
      <c r="C20" s="9"/>
      <c r="D20" s="9"/>
      <c r="E20" s="12"/>
      <c r="F20" s="11">
        <f>SUM(F15:F18)</f>
        <v>4164</v>
      </c>
      <c r="G20" s="11"/>
      <c r="H20" s="11">
        <f>SUM(H15:H18)</f>
        <v>3740</v>
      </c>
      <c r="J20" s="11">
        <f>SUM(J15:J18)</f>
        <v>7933</v>
      </c>
      <c r="L20" s="11">
        <f>SUM(L15:L18)</f>
        <v>7211</v>
      </c>
    </row>
    <row r="21" spans="1:12" ht="8.25" customHeight="1">
      <c r="A21" s="9"/>
      <c r="B21" s="9"/>
      <c r="C21" s="9"/>
      <c r="D21" s="9"/>
      <c r="E21" s="12"/>
      <c r="F21" s="13"/>
      <c r="G21" s="11"/>
      <c r="H21" s="11"/>
      <c r="J21" s="7"/>
      <c r="K21" s="7"/>
      <c r="L21" s="7"/>
    </row>
    <row r="22" spans="1:12" ht="15.75">
      <c r="A22" s="9"/>
      <c r="B22" s="9" t="s">
        <v>25</v>
      </c>
      <c r="C22" s="9"/>
      <c r="D22" s="9"/>
      <c r="E22" s="12"/>
      <c r="F22" s="8">
        <f>+J22-223</f>
        <v>310</v>
      </c>
      <c r="G22" s="11"/>
      <c r="H22" s="8">
        <v>290</v>
      </c>
      <c r="J22" s="8">
        <v>533</v>
      </c>
      <c r="K22" s="7"/>
      <c r="L22" s="8">
        <v>474</v>
      </c>
    </row>
    <row r="23" spans="1:12" ht="15" customHeight="1">
      <c r="A23" s="9"/>
      <c r="B23" s="9"/>
      <c r="C23" s="9"/>
      <c r="D23" s="9"/>
      <c r="E23" s="9"/>
      <c r="F23" s="11">
        <f>SUM(F20:F22)</f>
        <v>4474</v>
      </c>
      <c r="G23" s="11"/>
      <c r="H23" s="11">
        <f>SUM(H20:H22)</f>
        <v>4030</v>
      </c>
      <c r="J23" s="7">
        <f>SUM(J20:J22)</f>
        <v>8466</v>
      </c>
      <c r="K23" s="7"/>
      <c r="L23" s="7">
        <f>SUM(L20:L22)</f>
        <v>7685</v>
      </c>
    </row>
    <row r="24" spans="1:12" ht="13.5" customHeight="1">
      <c r="A24" s="9"/>
      <c r="B24" s="9" t="s">
        <v>377</v>
      </c>
      <c r="C24" s="9"/>
      <c r="D24" s="9"/>
      <c r="E24" s="9"/>
      <c r="F24" s="11"/>
      <c r="G24" s="11"/>
      <c r="H24" s="11"/>
      <c r="J24" s="7"/>
      <c r="K24" s="7"/>
      <c r="L24" s="7"/>
    </row>
    <row r="25" spans="1:12" ht="15.75">
      <c r="A25" s="10" t="s">
        <v>243</v>
      </c>
      <c r="B25" s="9"/>
      <c r="C25" s="9"/>
      <c r="D25" s="9"/>
      <c r="E25" s="9"/>
      <c r="F25" s="11"/>
      <c r="G25" s="11"/>
      <c r="H25" s="11"/>
      <c r="J25" s="7"/>
      <c r="K25" s="7"/>
      <c r="L25" s="7"/>
    </row>
    <row r="26" spans="2:12" ht="15.75">
      <c r="B26" s="9" t="s">
        <v>26</v>
      </c>
      <c r="C26" s="9"/>
      <c r="D26" s="9"/>
      <c r="E26" s="12"/>
      <c r="F26" s="11">
        <f>+J26+401</f>
        <v>-588</v>
      </c>
      <c r="G26" s="11"/>
      <c r="H26" s="11">
        <v>-456</v>
      </c>
      <c r="J26" s="7">
        <v>-989</v>
      </c>
      <c r="K26" s="7"/>
      <c r="L26" s="7">
        <v>-874</v>
      </c>
    </row>
    <row r="27" spans="2:12" ht="15.75">
      <c r="B27" s="9" t="s">
        <v>27</v>
      </c>
      <c r="C27" s="9"/>
      <c r="D27" s="9"/>
      <c r="E27" s="12"/>
      <c r="F27" s="11">
        <f>+J27+1111</f>
        <v>-1191</v>
      </c>
      <c r="G27" s="11"/>
      <c r="H27" s="13">
        <v>-1577</v>
      </c>
      <c r="J27" s="7">
        <v>-2302</v>
      </c>
      <c r="K27" s="7"/>
      <c r="L27" s="7">
        <v>-2753</v>
      </c>
    </row>
    <row r="28" spans="2:12" ht="15.75">
      <c r="B28" s="14" t="s">
        <v>28</v>
      </c>
      <c r="C28" s="9"/>
      <c r="D28" s="9"/>
      <c r="E28" s="12"/>
      <c r="F28" s="11"/>
      <c r="G28" s="11"/>
      <c r="H28" s="13"/>
      <c r="J28" s="7"/>
      <c r="K28" s="7"/>
      <c r="L28" s="7"/>
    </row>
    <row r="29" spans="2:12" ht="15.75">
      <c r="B29" s="102" t="s">
        <v>386</v>
      </c>
      <c r="C29" s="9"/>
      <c r="D29" s="9"/>
      <c r="E29" s="9"/>
      <c r="F29" s="8">
        <f>+J29+16</f>
        <v>-21</v>
      </c>
      <c r="G29" s="11"/>
      <c r="H29" s="8">
        <v>-23</v>
      </c>
      <c r="J29" s="8">
        <v>-37</v>
      </c>
      <c r="K29" s="7"/>
      <c r="L29" s="8">
        <v>-42</v>
      </c>
    </row>
    <row r="30" spans="2:12" ht="9.75" customHeight="1">
      <c r="B30" s="102"/>
      <c r="C30" s="9"/>
      <c r="D30" s="9"/>
      <c r="E30" s="9"/>
      <c r="F30" s="11"/>
      <c r="G30" s="11"/>
      <c r="H30" s="11"/>
      <c r="J30" s="11"/>
      <c r="K30" s="7"/>
      <c r="L30" s="11"/>
    </row>
    <row r="31" spans="1:12" ht="16.5" customHeight="1">
      <c r="A31" s="9"/>
      <c r="B31" s="75" t="s">
        <v>355</v>
      </c>
      <c r="C31" s="9"/>
      <c r="D31" s="9"/>
      <c r="E31" s="9"/>
      <c r="F31" s="13">
        <f>SUM(F23:F29)</f>
        <v>2674</v>
      </c>
      <c r="G31" s="11"/>
      <c r="H31" s="13">
        <f>SUM(H23:H29)</f>
        <v>1974</v>
      </c>
      <c r="J31" s="13">
        <f>SUM(J23:J29)</f>
        <v>5138</v>
      </c>
      <c r="K31" s="7"/>
      <c r="L31" s="13">
        <f>SUM(L23:L29)</f>
        <v>4016</v>
      </c>
    </row>
    <row r="32" spans="1:12" ht="6" customHeight="1">
      <c r="A32" s="9"/>
      <c r="B32" s="75"/>
      <c r="C32" s="9"/>
      <c r="D32" s="9"/>
      <c r="E32" s="9"/>
      <c r="F32" s="13"/>
      <c r="G32" s="11"/>
      <c r="H32" s="13"/>
      <c r="J32" s="13"/>
      <c r="K32" s="7"/>
      <c r="L32" s="13"/>
    </row>
    <row r="33" spans="1:2" ht="13.5" customHeight="1">
      <c r="A33" s="15"/>
      <c r="B33" s="9" t="s">
        <v>377</v>
      </c>
    </row>
    <row r="34" spans="1:12" ht="15.75">
      <c r="A34" s="15"/>
      <c r="B34" s="103" t="s">
        <v>354</v>
      </c>
      <c r="C34" s="9"/>
      <c r="D34" s="9"/>
      <c r="E34" s="12"/>
      <c r="F34" s="8">
        <f>+J34+7</f>
        <v>-7</v>
      </c>
      <c r="G34" s="11"/>
      <c r="H34" s="8">
        <v>-24</v>
      </c>
      <c r="J34" s="8">
        <v>-14</v>
      </c>
      <c r="K34" s="7"/>
      <c r="L34" s="8">
        <v>-58</v>
      </c>
    </row>
    <row r="35" spans="1:12" ht="8.25" customHeight="1">
      <c r="A35" s="15"/>
      <c r="B35" s="15"/>
      <c r="C35" s="9"/>
      <c r="D35" s="9"/>
      <c r="E35" s="12"/>
      <c r="F35" s="11"/>
      <c r="G35" s="11"/>
      <c r="H35" s="11"/>
      <c r="J35" s="7"/>
      <c r="K35" s="7"/>
      <c r="L35" s="7"/>
    </row>
    <row r="36" spans="1:12" ht="15.75">
      <c r="A36" s="15"/>
      <c r="B36" s="15" t="s">
        <v>244</v>
      </c>
      <c r="C36" s="9"/>
      <c r="D36" s="9"/>
      <c r="E36" s="12"/>
      <c r="F36" s="11">
        <f>+F31+F34</f>
        <v>2667</v>
      </c>
      <c r="G36" s="11"/>
      <c r="H36" s="11">
        <f>+H31+H34</f>
        <v>1950</v>
      </c>
      <c r="J36" s="11">
        <f>+J31+J34</f>
        <v>5124</v>
      </c>
      <c r="K36" s="7"/>
      <c r="L36" s="11">
        <f>+L31+L34</f>
        <v>3958</v>
      </c>
    </row>
    <row r="37" spans="1:12" ht="10.5" customHeight="1">
      <c r="A37" s="15"/>
      <c r="B37" s="15"/>
      <c r="C37" s="9"/>
      <c r="D37" s="9"/>
      <c r="E37" s="12"/>
      <c r="F37" s="11"/>
      <c r="G37" s="11"/>
      <c r="H37" s="11"/>
      <c r="J37" s="7"/>
      <c r="K37" s="7"/>
      <c r="L37" s="7"/>
    </row>
    <row r="38" spans="1:12" ht="15.75">
      <c r="A38" s="15" t="s">
        <v>46</v>
      </c>
      <c r="B38" s="9"/>
      <c r="C38" s="9"/>
      <c r="D38" s="9"/>
      <c r="E38" s="12"/>
      <c r="F38" s="8">
        <f>+J38-173</f>
        <v>16</v>
      </c>
      <c r="G38" s="11"/>
      <c r="H38" s="8">
        <v>-14</v>
      </c>
      <c r="I38" s="9"/>
      <c r="J38" s="8">
        <v>189</v>
      </c>
      <c r="K38" s="11"/>
      <c r="L38" s="8">
        <v>-26</v>
      </c>
    </row>
    <row r="39" spans="1:12" ht="12.75" customHeight="1">
      <c r="A39" s="9"/>
      <c r="B39" s="9"/>
      <c r="C39" s="9"/>
      <c r="D39" s="9"/>
      <c r="E39" s="12"/>
      <c r="F39" s="13"/>
      <c r="G39" s="11"/>
      <c r="H39" s="11"/>
      <c r="I39" s="9"/>
      <c r="J39" s="11"/>
      <c r="K39" s="11"/>
      <c r="L39" s="11"/>
    </row>
    <row r="40" spans="1:13" ht="15.75">
      <c r="A40" s="15" t="s">
        <v>29</v>
      </c>
      <c r="B40" s="9"/>
      <c r="C40" s="9"/>
      <c r="D40" s="9"/>
      <c r="E40" s="9"/>
      <c r="F40" s="7">
        <f>+F36+F38</f>
        <v>2683</v>
      </c>
      <c r="G40" s="11"/>
      <c r="H40" s="7">
        <f>+H36+H38</f>
        <v>1936</v>
      </c>
      <c r="J40" s="7">
        <f>+J36+J38</f>
        <v>5313</v>
      </c>
      <c r="K40" s="7"/>
      <c r="L40" s="7">
        <f>+L36+L38</f>
        <v>3932</v>
      </c>
      <c r="M40" s="74"/>
    </row>
    <row r="41" spans="1:13" ht="13.5" customHeight="1">
      <c r="A41" s="15"/>
      <c r="B41" s="9" t="s">
        <v>377</v>
      </c>
      <c r="C41" s="9"/>
      <c r="D41" s="9"/>
      <c r="E41" s="9"/>
      <c r="F41" s="7"/>
      <c r="G41" s="11"/>
      <c r="H41" s="7"/>
      <c r="J41" s="7"/>
      <c r="K41" s="7"/>
      <c r="L41" s="7"/>
      <c r="M41" s="74"/>
    </row>
    <row r="42" spans="1:12" ht="15.75">
      <c r="A42" s="15" t="s">
        <v>19</v>
      </c>
      <c r="B42" s="14"/>
      <c r="C42" s="9"/>
      <c r="D42" s="9"/>
      <c r="E42" s="12"/>
      <c r="F42" s="8">
        <f>+J42+731</f>
        <v>-488</v>
      </c>
      <c r="G42" s="11"/>
      <c r="H42" s="8">
        <v>218</v>
      </c>
      <c r="J42" s="8">
        <v>-1219</v>
      </c>
      <c r="K42" s="7"/>
      <c r="L42" s="8">
        <v>-257</v>
      </c>
    </row>
    <row r="43" spans="1:12" ht="6.75" customHeight="1">
      <c r="A43" s="9"/>
      <c r="B43" s="9"/>
      <c r="C43" s="9"/>
      <c r="D43" s="9"/>
      <c r="E43" s="9"/>
      <c r="F43" s="11"/>
      <c r="G43" s="11"/>
      <c r="H43" s="11"/>
      <c r="J43" s="7"/>
      <c r="K43" s="7"/>
      <c r="L43" s="7"/>
    </row>
    <row r="44" spans="1:12" ht="15.75">
      <c r="A44" s="10" t="s">
        <v>30</v>
      </c>
      <c r="B44" s="9"/>
      <c r="C44" s="9"/>
      <c r="D44" s="9"/>
      <c r="E44" s="9"/>
      <c r="F44" s="11">
        <f>SUM(F40:F42)</f>
        <v>2195</v>
      </c>
      <c r="G44" s="11"/>
      <c r="H44" s="11">
        <f>SUM(H40:H42)</f>
        <v>2154</v>
      </c>
      <c r="J44" s="7">
        <f>SUM(J40:J42)</f>
        <v>4094</v>
      </c>
      <c r="K44" s="7"/>
      <c r="L44" s="7">
        <f>SUM(L40:L42)</f>
        <v>3675</v>
      </c>
    </row>
    <row r="45" spans="1:12" ht="12" customHeight="1">
      <c r="A45" s="10"/>
      <c r="B45" s="9" t="s">
        <v>377</v>
      </c>
      <c r="C45" s="9"/>
      <c r="D45" s="9"/>
      <c r="E45" s="9"/>
      <c r="F45" s="11"/>
      <c r="G45" s="11"/>
      <c r="H45" s="11"/>
      <c r="J45" s="7"/>
      <c r="K45" s="7"/>
      <c r="L45" s="7"/>
    </row>
    <row r="46" spans="1:12" ht="15.75">
      <c r="A46" s="15" t="s">
        <v>31</v>
      </c>
      <c r="B46" s="14"/>
      <c r="C46" s="9"/>
      <c r="D46" s="9"/>
      <c r="E46" s="12"/>
      <c r="F46" s="8">
        <f>+J46+66</f>
        <v>-54</v>
      </c>
      <c r="G46" s="11"/>
      <c r="H46" s="8">
        <v>-74</v>
      </c>
      <c r="J46" s="7">
        <v>-120</v>
      </c>
      <c r="K46" s="7"/>
      <c r="L46" s="7">
        <v>-109</v>
      </c>
    </row>
    <row r="47" spans="1:12" ht="10.5" customHeight="1">
      <c r="A47" s="9"/>
      <c r="B47" s="9"/>
      <c r="C47" s="9"/>
      <c r="D47" s="9"/>
      <c r="E47" s="12"/>
      <c r="F47" s="11"/>
      <c r="G47" s="11"/>
      <c r="H47" s="11"/>
      <c r="J47" s="31"/>
      <c r="L47" s="31"/>
    </row>
    <row r="48" spans="1:12" ht="16.5" thickBot="1">
      <c r="A48" s="15" t="s">
        <v>208</v>
      </c>
      <c r="B48" s="9"/>
      <c r="C48" s="9"/>
      <c r="D48" s="9"/>
      <c r="E48" s="12"/>
      <c r="F48" s="16">
        <f>SUM(F44:F46)</f>
        <v>2141</v>
      </c>
      <c r="G48" s="11"/>
      <c r="H48" s="16">
        <f>SUM(H44:H46)</f>
        <v>2080</v>
      </c>
      <c r="J48" s="16">
        <f>SUM(J44:J46)</f>
        <v>3974</v>
      </c>
      <c r="L48" s="16">
        <f>SUM(L44:L46)</f>
        <v>3566</v>
      </c>
    </row>
    <row r="49" spans="1:12" ht="8.25" customHeight="1" thickTop="1">
      <c r="A49" s="9"/>
      <c r="B49" s="9"/>
      <c r="C49" s="9"/>
      <c r="D49" s="9"/>
      <c r="E49" s="12"/>
      <c r="F49" s="11"/>
      <c r="G49" s="11"/>
      <c r="H49" s="11"/>
      <c r="J49" s="7"/>
      <c r="K49" s="7"/>
      <c r="L49" s="7"/>
    </row>
    <row r="50" spans="1:12" ht="12.75" customHeight="1">
      <c r="A50" s="9"/>
      <c r="B50" s="9"/>
      <c r="C50" s="9"/>
      <c r="D50" s="9"/>
      <c r="E50" s="105"/>
      <c r="F50" s="17" t="s">
        <v>33</v>
      </c>
      <c r="G50" s="11"/>
      <c r="H50" s="17" t="s">
        <v>33</v>
      </c>
      <c r="J50" s="17" t="s">
        <v>33</v>
      </c>
      <c r="L50" s="17" t="s">
        <v>33</v>
      </c>
    </row>
    <row r="51" spans="1:12" ht="15.75">
      <c r="A51" s="15" t="s">
        <v>245</v>
      </c>
      <c r="B51" s="9"/>
      <c r="C51" s="9"/>
      <c r="D51" s="9"/>
      <c r="E51" s="12"/>
      <c r="F51" s="11"/>
      <c r="G51" s="11"/>
      <c r="H51" s="11"/>
      <c r="J51" s="7"/>
      <c r="K51" s="7"/>
      <c r="L51" s="7"/>
    </row>
    <row r="52" spans="1:12" ht="15.75">
      <c r="A52" s="15"/>
      <c r="B52" s="10" t="s">
        <v>94</v>
      </c>
      <c r="C52" s="9"/>
      <c r="D52" s="9"/>
      <c r="E52" s="12"/>
      <c r="F52" s="11"/>
      <c r="G52" s="11"/>
      <c r="H52" s="11"/>
      <c r="J52" s="7"/>
      <c r="K52" s="7"/>
      <c r="L52" s="7"/>
    </row>
    <row r="53" spans="1:12" ht="15.75">
      <c r="A53" s="9"/>
      <c r="B53" s="9" t="s">
        <v>209</v>
      </c>
      <c r="C53" s="9"/>
      <c r="D53" s="9"/>
      <c r="E53" s="9"/>
      <c r="F53" s="18">
        <f>+F48/60800*100</f>
        <v>3.521381578947368</v>
      </c>
      <c r="G53" s="11"/>
      <c r="H53" s="18">
        <f>+H48/60800*100</f>
        <v>3.421052631578948</v>
      </c>
      <c r="J53" s="18">
        <f>+J48/60800*100</f>
        <v>6.536184210526316</v>
      </c>
      <c r="K53" s="7"/>
      <c r="L53" s="18">
        <f>+L48/60800*100</f>
        <v>5.865131578947368</v>
      </c>
    </row>
    <row r="54" spans="1:12" ht="16.5" thickBot="1">
      <c r="A54" s="9"/>
      <c r="B54" s="9" t="s">
        <v>278</v>
      </c>
      <c r="C54" s="9"/>
      <c r="D54" s="9"/>
      <c r="E54" s="9"/>
      <c r="F54" s="19">
        <v>6</v>
      </c>
      <c r="G54" s="11"/>
      <c r="H54" s="19">
        <v>8</v>
      </c>
      <c r="J54" s="19">
        <v>6</v>
      </c>
      <c r="K54" s="7"/>
      <c r="L54" s="19">
        <v>8</v>
      </c>
    </row>
    <row r="55" spans="1:8" ht="8.25" customHeight="1" thickTop="1">
      <c r="A55" s="10"/>
      <c r="B55" s="9"/>
      <c r="C55" s="9"/>
      <c r="D55" s="9"/>
      <c r="E55" s="9"/>
      <c r="F55" s="11"/>
      <c r="G55" s="11"/>
      <c r="H55" s="11"/>
    </row>
    <row r="56" spans="1:12" ht="15.75">
      <c r="A56" s="125" t="s">
        <v>370</v>
      </c>
      <c r="B56" s="125"/>
      <c r="C56" s="125"/>
      <c r="D56" s="125"/>
      <c r="E56" s="125"/>
      <c r="F56" s="125"/>
      <c r="G56" s="125"/>
      <c r="H56" s="125"/>
      <c r="I56" s="125"/>
      <c r="J56" s="125"/>
      <c r="K56" s="125"/>
      <c r="L56" s="125"/>
    </row>
    <row r="57" spans="1:12" ht="15.75">
      <c r="A57" s="125" t="s">
        <v>331</v>
      </c>
      <c r="B57" s="125"/>
      <c r="C57" s="125"/>
      <c r="D57" s="125"/>
      <c r="E57" s="125"/>
      <c r="F57" s="125"/>
      <c r="G57" s="125"/>
      <c r="H57" s="125"/>
      <c r="I57" s="125"/>
      <c r="J57" s="125"/>
      <c r="K57" s="125"/>
      <c r="L57" s="125"/>
    </row>
    <row r="58" ht="15.75" customHeight="1"/>
  </sheetData>
  <mergeCells count="13">
    <mergeCell ref="A57:L57"/>
    <mergeCell ref="J9:L9"/>
    <mergeCell ref="A1:B1"/>
    <mergeCell ref="A2:B2"/>
    <mergeCell ref="F11:H11"/>
    <mergeCell ref="J10:L10"/>
    <mergeCell ref="J11:L11"/>
    <mergeCell ref="A4:L4"/>
    <mergeCell ref="A5:L5"/>
    <mergeCell ref="A7:L7"/>
    <mergeCell ref="F10:H10"/>
    <mergeCell ref="F9:H9"/>
    <mergeCell ref="A56:L56"/>
  </mergeCells>
  <printOptions/>
  <pageMargins left="0.75" right="0.55" top="0.75" bottom="0.5" header="0.5" footer="0.5"/>
  <pageSetup firstPageNumber="4" useFirstPageNumber="1"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L45"/>
  <sheetViews>
    <sheetView workbookViewId="0" topLeftCell="A18">
      <selection activeCell="H31" sqref="H31"/>
    </sheetView>
  </sheetViews>
  <sheetFormatPr defaultColWidth="9.00390625" defaultRowHeight="15.75"/>
  <cols>
    <col min="1" max="1" width="2.25390625" style="9" customWidth="1"/>
    <col min="2" max="2" width="3.00390625" style="9" customWidth="1"/>
    <col min="3" max="3" width="6.50390625" style="9" customWidth="1"/>
    <col min="4" max="4" width="13.625" style="9" customWidth="1"/>
    <col min="5" max="5" width="7.25390625" style="9" customWidth="1"/>
    <col min="6" max="6" width="8.375" style="11" customWidth="1"/>
    <col min="7" max="7" width="0.875" style="11" customWidth="1"/>
    <col min="8" max="8" width="11.25390625" style="11" bestFit="1" customWidth="1"/>
    <col min="9" max="9" width="1.00390625" style="11" customWidth="1"/>
    <col min="10" max="10" width="11.75390625" style="11" bestFit="1" customWidth="1"/>
    <col min="11" max="11" width="1.00390625" style="11" customWidth="1"/>
    <col min="12" max="12" width="9.75390625" style="11" customWidth="1"/>
    <col min="13" max="16384" width="9.00390625" style="9" customWidth="1"/>
  </cols>
  <sheetData>
    <row r="1" spans="1:3" ht="15.75">
      <c r="A1" s="130" t="s">
        <v>204</v>
      </c>
      <c r="B1" s="130"/>
      <c r="C1" s="130"/>
    </row>
    <row r="2" spans="1:12" ht="15.75">
      <c r="A2" s="122" t="s">
        <v>249</v>
      </c>
      <c r="B2" s="131"/>
      <c r="C2" s="123"/>
      <c r="L2" s="99" t="s">
        <v>53</v>
      </c>
    </row>
    <row r="3" spans="1:3" ht="15.75">
      <c r="A3" s="82"/>
      <c r="B3" s="82"/>
      <c r="C3" s="82"/>
    </row>
    <row r="4" spans="1:3" ht="15.75">
      <c r="A4" s="82"/>
      <c r="B4" s="82"/>
      <c r="C4" s="82"/>
    </row>
    <row r="5" spans="1:12" ht="15.75">
      <c r="A5" s="132" t="str">
        <f>+GIS!A4</f>
        <v>MINTYE INDUSTRIES BHD.</v>
      </c>
      <c r="B5" s="132"/>
      <c r="C5" s="132"/>
      <c r="D5" s="132"/>
      <c r="E5" s="132"/>
      <c r="F5" s="132"/>
      <c r="G5" s="132"/>
      <c r="H5" s="132"/>
      <c r="I5" s="132"/>
      <c r="J5" s="132"/>
      <c r="K5" s="132"/>
      <c r="L5" s="132"/>
    </row>
    <row r="6" spans="1:12" ht="15.75">
      <c r="A6" s="133" t="s">
        <v>78</v>
      </c>
      <c r="B6" s="133"/>
      <c r="C6" s="133"/>
      <c r="D6" s="133"/>
      <c r="E6" s="133"/>
      <c r="F6" s="133"/>
      <c r="G6" s="133"/>
      <c r="H6" s="133"/>
      <c r="I6" s="133"/>
      <c r="J6" s="133"/>
      <c r="K6" s="133"/>
      <c r="L6" s="133"/>
    </row>
    <row r="8" spans="1:12" ht="15.75">
      <c r="A8" s="128" t="s">
        <v>225</v>
      </c>
      <c r="B8" s="128"/>
      <c r="C8" s="128"/>
      <c r="D8" s="128"/>
      <c r="E8" s="128"/>
      <c r="F8" s="128"/>
      <c r="G8" s="128"/>
      <c r="H8" s="128"/>
      <c r="I8" s="128"/>
      <c r="J8" s="128"/>
      <c r="K8" s="128"/>
      <c r="L8" s="128"/>
    </row>
    <row r="9" spans="1:12" ht="15.75">
      <c r="A9" s="129" t="s">
        <v>341</v>
      </c>
      <c r="B9" s="129"/>
      <c r="C9" s="129"/>
      <c r="D9" s="129"/>
      <c r="E9" s="129"/>
      <c r="F9" s="129"/>
      <c r="G9" s="129"/>
      <c r="H9" s="129"/>
      <c r="I9" s="129"/>
      <c r="J9" s="129"/>
      <c r="K9" s="129"/>
      <c r="L9" s="129"/>
    </row>
    <row r="11" ht="15.75">
      <c r="H11" s="76" t="s">
        <v>36</v>
      </c>
    </row>
    <row r="12" spans="1:10" ht="15.75">
      <c r="A12" s="10"/>
      <c r="B12" s="10"/>
      <c r="H12" s="76" t="s">
        <v>37</v>
      </c>
      <c r="J12" s="77" t="s">
        <v>39</v>
      </c>
    </row>
    <row r="13" spans="6:10" ht="15.75">
      <c r="F13" s="76" t="s">
        <v>34</v>
      </c>
      <c r="H13" s="76" t="s">
        <v>38</v>
      </c>
      <c r="J13" s="77" t="s">
        <v>40</v>
      </c>
    </row>
    <row r="14" spans="6:12" ht="15.75">
      <c r="F14" s="78" t="s">
        <v>35</v>
      </c>
      <c r="G14" s="79"/>
      <c r="H14" s="80" t="s">
        <v>189</v>
      </c>
      <c r="I14" s="79"/>
      <c r="J14" s="80" t="s">
        <v>41</v>
      </c>
      <c r="K14" s="79"/>
      <c r="L14" s="78" t="s">
        <v>42</v>
      </c>
    </row>
    <row r="15" spans="5:12" ht="15.75">
      <c r="E15" s="20"/>
      <c r="F15" s="76" t="s">
        <v>56</v>
      </c>
      <c r="H15" s="76" t="s">
        <v>56</v>
      </c>
      <c r="J15" s="76" t="s">
        <v>56</v>
      </c>
      <c r="L15" s="76" t="s">
        <v>56</v>
      </c>
    </row>
    <row r="16" spans="6:12" ht="15.75">
      <c r="F16" s="76"/>
      <c r="H16" s="76"/>
      <c r="J16" s="76"/>
      <c r="L16" s="76"/>
    </row>
    <row r="17" ht="15.75">
      <c r="B17" s="75"/>
    </row>
    <row r="18" spans="1:12" ht="15.75">
      <c r="A18" s="10" t="s">
        <v>287</v>
      </c>
      <c r="B18" s="75"/>
      <c r="F18" s="11">
        <v>60800</v>
      </c>
      <c r="H18" s="11">
        <v>789</v>
      </c>
      <c r="J18" s="11">
        <v>23889</v>
      </c>
      <c r="L18" s="11">
        <f>SUM(F18:J18)</f>
        <v>85478</v>
      </c>
    </row>
    <row r="19" spans="1:2" ht="15.75">
      <c r="A19" s="10"/>
      <c r="B19" s="14"/>
    </row>
    <row r="20" spans="1:12" ht="15.75">
      <c r="A20" s="24" t="s">
        <v>346</v>
      </c>
      <c r="B20" s="14"/>
      <c r="F20" s="11">
        <v>0</v>
      </c>
      <c r="H20" s="11">
        <v>0</v>
      </c>
      <c r="J20" s="11">
        <v>-3648</v>
      </c>
      <c r="L20" s="11">
        <f>SUM(F20:J20)</f>
        <v>-3648</v>
      </c>
    </row>
    <row r="21" spans="1:2" ht="15.75">
      <c r="A21" s="10"/>
      <c r="B21" s="14"/>
    </row>
    <row r="22" spans="1:12" ht="15.75">
      <c r="A22" s="14" t="s">
        <v>224</v>
      </c>
      <c r="B22" s="14"/>
      <c r="F22" s="8">
        <v>0</v>
      </c>
      <c r="H22" s="8">
        <v>0</v>
      </c>
      <c r="J22" s="8">
        <f>+GIS!J48</f>
        <v>3974</v>
      </c>
      <c r="L22" s="11">
        <f>SUM(F22:J22)</f>
        <v>3974</v>
      </c>
    </row>
    <row r="23" ht="10.5" customHeight="1">
      <c r="L23" s="31"/>
    </row>
    <row r="24" spans="1:12" ht="16.5" thickBot="1">
      <c r="A24" s="10" t="s">
        <v>342</v>
      </c>
      <c r="B24" s="10"/>
      <c r="F24" s="16">
        <f>SUM(F18:F22)</f>
        <v>60800</v>
      </c>
      <c r="H24" s="16">
        <f>SUM(H18:H22)</f>
        <v>789</v>
      </c>
      <c r="J24" s="16">
        <f>SUM(J18:J22)</f>
        <v>24215</v>
      </c>
      <c r="L24" s="16">
        <f>SUM(L18:L22)</f>
        <v>85804</v>
      </c>
    </row>
    <row r="25" ht="16.5" thickTop="1"/>
    <row r="41" ht="16.5" customHeight="1"/>
    <row r="44" spans="1:12" ht="15.75">
      <c r="A44" s="125" t="s">
        <v>375</v>
      </c>
      <c r="B44" s="125"/>
      <c r="C44" s="125"/>
      <c r="D44" s="125"/>
      <c r="E44" s="125"/>
      <c r="F44" s="125"/>
      <c r="G44" s="125"/>
      <c r="H44" s="125"/>
      <c r="I44" s="125"/>
      <c r="J44" s="125"/>
      <c r="K44" s="125"/>
      <c r="L44" s="125"/>
    </row>
    <row r="45" spans="1:12" ht="15.75">
      <c r="A45" s="125" t="s">
        <v>376</v>
      </c>
      <c r="B45" s="125"/>
      <c r="C45" s="125"/>
      <c r="D45" s="125"/>
      <c r="E45" s="125"/>
      <c r="F45" s="125"/>
      <c r="G45" s="125"/>
      <c r="H45" s="125"/>
      <c r="I45" s="125"/>
      <c r="J45" s="125"/>
      <c r="K45" s="125"/>
      <c r="L45" s="125"/>
    </row>
  </sheetData>
  <mergeCells count="8">
    <mergeCell ref="A1:C1"/>
    <mergeCell ref="A2:C2"/>
    <mergeCell ref="A5:L5"/>
    <mergeCell ref="A6:L6"/>
    <mergeCell ref="A44:L44"/>
    <mergeCell ref="A45:L45"/>
    <mergeCell ref="A8:L8"/>
    <mergeCell ref="A9:L9"/>
  </mergeCells>
  <printOptions/>
  <pageMargins left="0.75" right="0.75" top="1" bottom="1" header="0.5" footer="0.5"/>
  <pageSetup firstPageNumber="5" useFirstPageNumber="1"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H52"/>
  <sheetViews>
    <sheetView workbookViewId="0" topLeftCell="A40">
      <selection activeCell="G40" sqref="G40"/>
    </sheetView>
  </sheetViews>
  <sheetFormatPr defaultColWidth="9.00390625" defaultRowHeight="15.75"/>
  <cols>
    <col min="1" max="1" width="2.875" style="0" customWidth="1"/>
    <col min="2" max="2" width="2.75390625" style="0" customWidth="1"/>
    <col min="3" max="3" width="5.875" style="0" customWidth="1"/>
    <col min="4" max="4" width="23.625" style="0" customWidth="1"/>
    <col min="5" max="6" width="16.25390625" style="0" customWidth="1"/>
    <col min="7" max="7" width="10.75390625" style="0" customWidth="1"/>
  </cols>
  <sheetData>
    <row r="1" spans="1:3" ht="15.75">
      <c r="A1" s="130" t="s">
        <v>204</v>
      </c>
      <c r="B1" s="130"/>
      <c r="C1" s="130"/>
    </row>
    <row r="2" spans="1:7" ht="15.75">
      <c r="A2" s="122" t="s">
        <v>249</v>
      </c>
      <c r="B2" s="131"/>
      <c r="C2" s="123"/>
      <c r="G2" s="99" t="s">
        <v>58</v>
      </c>
    </row>
    <row r="4" ht="9" customHeight="1"/>
    <row r="5" spans="1:7" ht="15.75">
      <c r="A5" s="113" t="str">
        <f>+SES!A5</f>
        <v>MINTYE INDUSTRIES BHD.</v>
      </c>
      <c r="B5" s="113"/>
      <c r="C5" s="113"/>
      <c r="D5" s="113"/>
      <c r="E5" s="113"/>
      <c r="F5" s="113"/>
      <c r="G5" s="113"/>
    </row>
    <row r="6" spans="1:7" ht="15.75">
      <c r="A6" s="114" t="s">
        <v>78</v>
      </c>
      <c r="B6" s="114"/>
      <c r="C6" s="114"/>
      <c r="D6" s="114"/>
      <c r="E6" s="114"/>
      <c r="F6" s="114"/>
      <c r="G6" s="114"/>
    </row>
    <row r="7" ht="12" customHeight="1"/>
    <row r="8" spans="1:7" ht="15.75">
      <c r="A8" s="115" t="s">
        <v>210</v>
      </c>
      <c r="B8" s="115"/>
      <c r="C8" s="115"/>
      <c r="D8" s="115"/>
      <c r="E8" s="115"/>
      <c r="F8" s="115"/>
      <c r="G8" s="115"/>
    </row>
    <row r="9" spans="1:7" ht="15.75">
      <c r="A9" s="134" t="s">
        <v>341</v>
      </c>
      <c r="B9" s="134"/>
      <c r="C9" s="134"/>
      <c r="D9" s="134"/>
      <c r="E9" s="134"/>
      <c r="F9" s="134"/>
      <c r="G9" s="134"/>
    </row>
    <row r="10" spans="1:7" ht="3.75" customHeight="1">
      <c r="A10" s="35"/>
      <c r="B10" s="35"/>
      <c r="C10" s="35"/>
      <c r="D10" s="35"/>
      <c r="E10" s="35"/>
      <c r="F10" s="35"/>
      <c r="G10" s="35"/>
    </row>
    <row r="11" spans="1:7" ht="15.75">
      <c r="A11" s="35"/>
      <c r="B11" s="35"/>
      <c r="C11" s="35"/>
      <c r="D11" s="35"/>
      <c r="E11" s="35"/>
      <c r="F11" s="35"/>
      <c r="G11" s="6" t="s">
        <v>79</v>
      </c>
    </row>
    <row r="12" spans="1:7" ht="15.75">
      <c r="A12" s="35"/>
      <c r="B12" s="35"/>
      <c r="C12" s="35"/>
      <c r="D12" s="35"/>
      <c r="E12" s="35"/>
      <c r="F12" s="35"/>
      <c r="G12" s="6" t="s">
        <v>56</v>
      </c>
    </row>
    <row r="13" ht="15.75">
      <c r="A13" s="4" t="s">
        <v>43</v>
      </c>
    </row>
    <row r="14" ht="15.75">
      <c r="B14" t="s">
        <v>44</v>
      </c>
    </row>
    <row r="15" ht="15.75">
      <c r="C15" t="s">
        <v>294</v>
      </c>
    </row>
    <row r="16" spans="3:7" ht="15.75">
      <c r="C16" t="s">
        <v>378</v>
      </c>
      <c r="G16" s="11">
        <v>4784</v>
      </c>
    </row>
    <row r="17" spans="3:7" ht="15.75">
      <c r="C17" t="s">
        <v>387</v>
      </c>
      <c r="G17" s="11"/>
    </row>
    <row r="18" spans="3:7" ht="15.75">
      <c r="C18" t="s">
        <v>388</v>
      </c>
      <c r="G18" s="11">
        <v>4</v>
      </c>
    </row>
    <row r="19" spans="3:7" ht="15.75">
      <c r="C19" t="s">
        <v>379</v>
      </c>
      <c r="G19" s="8">
        <v>295</v>
      </c>
    </row>
    <row r="20" ht="4.5" customHeight="1">
      <c r="G20" s="11"/>
    </row>
    <row r="21" spans="3:7" ht="15.75">
      <c r="C21" t="s">
        <v>295</v>
      </c>
      <c r="G21" s="7">
        <f>+G16+G18+G19</f>
        <v>5083</v>
      </c>
    </row>
    <row r="22" ht="9" customHeight="1">
      <c r="G22" s="7"/>
    </row>
    <row r="23" spans="3:7" ht="15.75">
      <c r="C23" t="s">
        <v>276</v>
      </c>
      <c r="G23" s="8">
        <v>-14</v>
      </c>
    </row>
    <row r="24" ht="4.5" customHeight="1">
      <c r="G24" s="11"/>
    </row>
    <row r="25" spans="3:7" ht="15.75">
      <c r="C25" t="s">
        <v>296</v>
      </c>
      <c r="G25" s="7">
        <f>+G21+G23</f>
        <v>5069</v>
      </c>
    </row>
    <row r="26" ht="9" customHeight="1">
      <c r="G26" s="7"/>
    </row>
    <row r="27" spans="2:7" ht="15.75">
      <c r="B27" t="s">
        <v>277</v>
      </c>
      <c r="G27" s="8">
        <v>-1055</v>
      </c>
    </row>
    <row r="28" ht="10.5" customHeight="1"/>
    <row r="29" spans="4:8" ht="15.75">
      <c r="D29" s="4" t="s">
        <v>45</v>
      </c>
      <c r="G29" s="8">
        <f>SUM(G25:G27)</f>
        <v>4014</v>
      </c>
      <c r="H29" s="74"/>
    </row>
    <row r="30" ht="15.75">
      <c r="G30" s="11"/>
    </row>
    <row r="31" spans="1:7" ht="15.75">
      <c r="A31" s="4" t="s">
        <v>46</v>
      </c>
      <c r="G31" s="7"/>
    </row>
    <row r="32" spans="1:7" ht="15.75">
      <c r="A32" s="4"/>
      <c r="B32" s="106" t="s">
        <v>359</v>
      </c>
      <c r="G32" s="7">
        <v>-125</v>
      </c>
    </row>
    <row r="33" spans="2:7" ht="15.75">
      <c r="B33" t="s">
        <v>293</v>
      </c>
      <c r="G33" s="25">
        <v>-1240</v>
      </c>
    </row>
    <row r="34" spans="2:7" ht="15.75">
      <c r="B34" t="s">
        <v>291</v>
      </c>
      <c r="G34" s="7">
        <v>125</v>
      </c>
    </row>
    <row r="35" spans="2:7" ht="15.75">
      <c r="B35" t="s">
        <v>248</v>
      </c>
      <c r="G35" s="8">
        <v>205</v>
      </c>
    </row>
    <row r="36" spans="4:7" ht="10.5" customHeight="1">
      <c r="D36" s="4"/>
      <c r="G36" s="7"/>
    </row>
    <row r="37" spans="4:8" ht="15.75">
      <c r="D37" s="4" t="s">
        <v>47</v>
      </c>
      <c r="G37" s="8">
        <f>SUM(G32:G35)</f>
        <v>-1035</v>
      </c>
      <c r="H37" s="74"/>
    </row>
    <row r="38" spans="4:7" ht="15.75">
      <c r="D38" s="4"/>
      <c r="G38" s="11"/>
    </row>
    <row r="39" spans="1:7" ht="15.75">
      <c r="A39" s="4" t="s">
        <v>360</v>
      </c>
      <c r="D39" s="4"/>
      <c r="G39" s="11"/>
    </row>
    <row r="40" spans="2:7" ht="15.75">
      <c r="B40" s="107" t="s">
        <v>361</v>
      </c>
      <c r="D40" s="4"/>
      <c r="G40" s="8">
        <v>-3648</v>
      </c>
    </row>
    <row r="41" spans="4:7" ht="15.75">
      <c r="D41" s="4"/>
      <c r="G41" s="11"/>
    </row>
    <row r="42" ht="15.75">
      <c r="A42" s="4" t="s">
        <v>239</v>
      </c>
    </row>
    <row r="43" spans="2:7" ht="15.75">
      <c r="B43" t="s">
        <v>365</v>
      </c>
      <c r="G43" s="7">
        <f>+G29+G37+G40</f>
        <v>-669</v>
      </c>
    </row>
    <row r="44" ht="9" customHeight="1">
      <c r="G44" s="7"/>
    </row>
    <row r="45" ht="15.75">
      <c r="B45" t="s">
        <v>288</v>
      </c>
    </row>
    <row r="46" spans="2:7" ht="15.75">
      <c r="B46" s="2" t="s">
        <v>290</v>
      </c>
      <c r="G46" s="7">
        <v>18840</v>
      </c>
    </row>
    <row r="47" ht="9" customHeight="1"/>
    <row r="48" spans="2:7" ht="15.75">
      <c r="B48" t="s">
        <v>289</v>
      </c>
      <c r="G48" s="31"/>
    </row>
    <row r="49" spans="2:7" ht="16.5" thickBot="1">
      <c r="B49" s="2" t="s">
        <v>343</v>
      </c>
      <c r="G49" s="16">
        <f>SUM(G43:G46)</f>
        <v>18171</v>
      </c>
    </row>
    <row r="50" ht="16.5" thickTop="1"/>
    <row r="51" spans="1:7" ht="15.75">
      <c r="A51" s="125" t="s">
        <v>371</v>
      </c>
      <c r="B51" s="125"/>
      <c r="C51" s="125"/>
      <c r="D51" s="125"/>
      <c r="E51" s="125"/>
      <c r="F51" s="125"/>
      <c r="G51" s="125"/>
    </row>
    <row r="52" spans="1:7" ht="15.75">
      <c r="A52" s="125" t="s">
        <v>331</v>
      </c>
      <c r="B52" s="125"/>
      <c r="C52" s="125"/>
      <c r="D52" s="125"/>
      <c r="E52" s="125"/>
      <c r="F52" s="125"/>
      <c r="G52" s="125"/>
    </row>
    <row r="53" ht="10.5" customHeight="1"/>
  </sheetData>
  <mergeCells count="8">
    <mergeCell ref="A1:C1"/>
    <mergeCell ref="A2:C2"/>
    <mergeCell ref="A5:G5"/>
    <mergeCell ref="A6:G6"/>
    <mergeCell ref="A51:G51"/>
    <mergeCell ref="A52:G52"/>
    <mergeCell ref="A8:G8"/>
    <mergeCell ref="A9:G9"/>
  </mergeCells>
  <printOptions/>
  <pageMargins left="0.75" right="0.75" top="1" bottom="0.75" header="0.5" footer="0.5"/>
  <pageSetup firstPageNumber="6"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565"/>
  <sheetViews>
    <sheetView workbookViewId="0" topLeftCell="A474">
      <selection activeCell="K474" sqref="K474"/>
    </sheetView>
  </sheetViews>
  <sheetFormatPr defaultColWidth="9.00390625" defaultRowHeight="15.75" customHeight="1"/>
  <cols>
    <col min="1" max="1" width="3.375" style="22" customWidth="1"/>
    <col min="2" max="2" width="3.875" style="22" customWidth="1"/>
    <col min="3" max="3" width="4.125" style="22" customWidth="1"/>
    <col min="4" max="4" width="4.375" style="22" customWidth="1"/>
    <col min="5" max="5" width="9.875" style="22" customWidth="1"/>
    <col min="6" max="6" width="9.75390625" style="22" customWidth="1"/>
    <col min="7" max="7" width="12.00390625" style="22" customWidth="1"/>
    <col min="8" max="8" width="0.5" style="22" customWidth="1"/>
    <col min="9" max="9" width="11.125" style="22" bestFit="1" customWidth="1"/>
    <col min="10" max="10" width="0.5" style="22" customWidth="1"/>
    <col min="11" max="11" width="13.125" style="22" customWidth="1"/>
    <col min="12" max="12" width="0.5" style="22" customWidth="1"/>
    <col min="13" max="13" width="13.125" style="22" customWidth="1"/>
    <col min="14" max="16384" width="9.00390625" style="22" customWidth="1"/>
  </cols>
  <sheetData>
    <row r="1" spans="1:3" ht="15.75" customHeight="1">
      <c r="A1" s="136" t="s">
        <v>204</v>
      </c>
      <c r="B1" s="136"/>
      <c r="C1" s="136"/>
    </row>
    <row r="2" spans="1:13" ht="15.75" customHeight="1">
      <c r="A2" s="137" t="s">
        <v>249</v>
      </c>
      <c r="B2" s="138"/>
      <c r="C2" s="139"/>
      <c r="M2" s="100" t="s">
        <v>59</v>
      </c>
    </row>
    <row r="3" spans="1:3" ht="15.75" customHeight="1">
      <c r="A3" s="51"/>
      <c r="B3" s="51"/>
      <c r="C3" s="51"/>
    </row>
    <row r="4" spans="1:3" ht="15.75" customHeight="1">
      <c r="A4" s="51"/>
      <c r="B4" s="51"/>
      <c r="C4" s="51"/>
    </row>
    <row r="5" spans="1:13" ht="15.75" customHeight="1">
      <c r="A5" s="113" t="str">
        <f>+GCFS!A5</f>
        <v>MINTYE INDUSTRIES BHD.</v>
      </c>
      <c r="B5" s="113"/>
      <c r="C5" s="113"/>
      <c r="D5" s="113"/>
      <c r="E5" s="113"/>
      <c r="F5" s="113"/>
      <c r="G5" s="113"/>
      <c r="H5" s="113"/>
      <c r="I5" s="113"/>
      <c r="J5" s="113"/>
      <c r="K5" s="113"/>
      <c r="L5" s="113"/>
      <c r="M5" s="113"/>
    </row>
    <row r="6" spans="1:13" ht="15.75" customHeight="1">
      <c r="A6" s="136" t="s">
        <v>78</v>
      </c>
      <c r="B6" s="136"/>
      <c r="C6" s="136"/>
      <c r="D6" s="136"/>
      <c r="E6" s="136"/>
      <c r="F6" s="136"/>
      <c r="G6" s="136"/>
      <c r="H6" s="136"/>
      <c r="I6" s="136"/>
      <c r="J6" s="136"/>
      <c r="K6" s="136"/>
      <c r="L6" s="136"/>
      <c r="M6" s="136"/>
    </row>
    <row r="7" spans="1:13" ht="15.75" customHeight="1">
      <c r="A7" s="21"/>
      <c r="B7" s="21"/>
      <c r="C7" s="21"/>
      <c r="D7" s="21"/>
      <c r="E7" s="21"/>
      <c r="F7" s="21"/>
      <c r="G7" s="21"/>
      <c r="H7" s="21"/>
      <c r="I7" s="21"/>
      <c r="J7" s="21"/>
      <c r="K7" s="21"/>
      <c r="L7" s="21"/>
      <c r="M7" s="21"/>
    </row>
    <row r="8" spans="1:13" ht="15.75" customHeight="1">
      <c r="A8" s="128" t="s">
        <v>219</v>
      </c>
      <c r="B8" s="128"/>
      <c r="C8" s="128"/>
      <c r="D8" s="128"/>
      <c r="E8" s="128"/>
      <c r="F8" s="128"/>
      <c r="G8" s="128"/>
      <c r="H8" s="128"/>
      <c r="I8" s="128"/>
      <c r="J8" s="128"/>
      <c r="K8" s="128"/>
      <c r="L8" s="128"/>
      <c r="M8" s="128"/>
    </row>
    <row r="9" spans="1:13" ht="15.75" customHeight="1">
      <c r="A9" s="129" t="s">
        <v>341</v>
      </c>
      <c r="B9" s="129"/>
      <c r="C9" s="129"/>
      <c r="D9" s="129"/>
      <c r="E9" s="129"/>
      <c r="F9" s="129"/>
      <c r="G9" s="129"/>
      <c r="H9" s="129"/>
      <c r="I9" s="129"/>
      <c r="J9" s="129"/>
      <c r="K9" s="129"/>
      <c r="L9" s="129"/>
      <c r="M9" s="129"/>
    </row>
    <row r="10" spans="1:13" ht="15.75" customHeight="1">
      <c r="A10" s="96"/>
      <c r="B10" s="96"/>
      <c r="C10" s="96"/>
      <c r="D10" s="96"/>
      <c r="E10" s="96"/>
      <c r="F10" s="96"/>
      <c r="G10" s="96"/>
      <c r="H10" s="96"/>
      <c r="I10" s="96"/>
      <c r="J10" s="96"/>
      <c r="K10" s="96"/>
      <c r="L10" s="96"/>
      <c r="M10" s="96"/>
    </row>
    <row r="11" spans="1:13" ht="15.75" customHeight="1">
      <c r="A11" s="5" t="s">
        <v>72</v>
      </c>
      <c r="C11" s="5"/>
      <c r="K11" s="51"/>
      <c r="L11" s="51"/>
      <c r="M11" s="51"/>
    </row>
    <row r="12" spans="1:13" ht="15.75" customHeight="1">
      <c r="A12" s="135" t="s">
        <v>326</v>
      </c>
      <c r="B12" s="124"/>
      <c r="C12" s="124"/>
      <c r="D12" s="124"/>
      <c r="E12" s="124"/>
      <c r="F12" s="124"/>
      <c r="G12" s="124"/>
      <c r="H12" s="124"/>
      <c r="I12" s="124"/>
      <c r="J12" s="124"/>
      <c r="K12" s="124"/>
      <c r="L12" s="124"/>
      <c r="M12" s="124"/>
    </row>
    <row r="13" spans="1:13" ht="15.75" customHeight="1">
      <c r="A13" s="124"/>
      <c r="B13" s="124"/>
      <c r="C13" s="124"/>
      <c r="D13" s="124"/>
      <c r="E13" s="124"/>
      <c r="F13" s="124"/>
      <c r="G13" s="124"/>
      <c r="H13" s="124"/>
      <c r="I13" s="124"/>
      <c r="J13" s="124"/>
      <c r="K13" s="124"/>
      <c r="L13" s="124"/>
      <c r="M13" s="124"/>
    </row>
    <row r="14" spans="1:13" ht="15.75" customHeight="1">
      <c r="A14" s="124"/>
      <c r="B14" s="124"/>
      <c r="C14" s="124"/>
      <c r="D14" s="124"/>
      <c r="E14" s="124"/>
      <c r="F14" s="124"/>
      <c r="G14" s="124"/>
      <c r="H14" s="124"/>
      <c r="I14" s="124"/>
      <c r="J14" s="124"/>
      <c r="K14" s="124"/>
      <c r="L14" s="124"/>
      <c r="M14" s="124"/>
    </row>
    <row r="15" spans="1:13" ht="15.75" customHeight="1">
      <c r="A15" s="124"/>
      <c r="B15" s="124"/>
      <c r="C15" s="124"/>
      <c r="D15" s="124"/>
      <c r="E15" s="124"/>
      <c r="F15" s="124"/>
      <c r="G15" s="124"/>
      <c r="H15" s="124"/>
      <c r="I15" s="124"/>
      <c r="J15" s="124"/>
      <c r="K15" s="124"/>
      <c r="L15" s="124"/>
      <c r="M15" s="124"/>
    </row>
    <row r="16" spans="2:13" ht="15.75" customHeight="1">
      <c r="B16" s="86"/>
      <c r="C16" s="86"/>
      <c r="D16" s="86"/>
      <c r="E16" s="86"/>
      <c r="F16" s="86"/>
      <c r="G16" s="86"/>
      <c r="H16" s="86"/>
      <c r="I16" s="86"/>
      <c r="J16" s="86"/>
      <c r="K16" s="86"/>
      <c r="L16" s="86"/>
      <c r="M16" s="86"/>
    </row>
    <row r="17" spans="1:13" ht="15.75" customHeight="1">
      <c r="A17" s="97" t="s">
        <v>318</v>
      </c>
      <c r="B17" s="86"/>
      <c r="C17" s="86"/>
      <c r="D17" s="86"/>
      <c r="E17" s="86"/>
      <c r="F17" s="86"/>
      <c r="G17" s="86"/>
      <c r="H17" s="86"/>
      <c r="I17" s="86"/>
      <c r="J17" s="86"/>
      <c r="K17" s="86"/>
      <c r="L17" s="86"/>
      <c r="M17" s="86"/>
    </row>
    <row r="18" spans="1:13" ht="15.75" customHeight="1">
      <c r="A18" s="97"/>
      <c r="B18" s="86"/>
      <c r="C18" s="86"/>
      <c r="D18" s="86"/>
      <c r="E18" s="86"/>
      <c r="F18" s="86"/>
      <c r="G18" s="86"/>
      <c r="H18" s="86"/>
      <c r="I18" s="86"/>
      <c r="J18" s="86"/>
      <c r="K18" s="86"/>
      <c r="L18" s="86"/>
      <c r="M18" s="86"/>
    </row>
    <row r="19" spans="1:13" ht="15.75" customHeight="1">
      <c r="A19" s="23" t="s">
        <v>48</v>
      </c>
      <c r="B19" s="43" t="s">
        <v>327</v>
      </c>
      <c r="C19" s="86"/>
      <c r="D19" s="86"/>
      <c r="E19" s="86"/>
      <c r="F19" s="86"/>
      <c r="G19" s="86"/>
      <c r="H19" s="86"/>
      <c r="I19" s="86"/>
      <c r="J19" s="86"/>
      <c r="K19" s="86"/>
      <c r="L19" s="86"/>
      <c r="M19" s="86"/>
    </row>
    <row r="20" spans="2:13" ht="15.75" customHeight="1">
      <c r="B20" s="135" t="s">
        <v>282</v>
      </c>
      <c r="C20" s="135"/>
      <c r="D20" s="135"/>
      <c r="E20" s="135"/>
      <c r="F20" s="135"/>
      <c r="G20" s="135"/>
      <c r="H20" s="135"/>
      <c r="I20" s="135"/>
      <c r="J20" s="135"/>
      <c r="K20" s="135"/>
      <c r="L20" s="135"/>
      <c r="M20" s="135"/>
    </row>
    <row r="21" spans="2:13" ht="15.75" customHeight="1">
      <c r="B21" s="135"/>
      <c r="C21" s="135"/>
      <c r="D21" s="135"/>
      <c r="E21" s="135"/>
      <c r="F21" s="135"/>
      <c r="G21" s="135"/>
      <c r="H21" s="135"/>
      <c r="I21" s="135"/>
      <c r="J21" s="135"/>
      <c r="K21" s="135"/>
      <c r="L21" s="135"/>
      <c r="M21" s="135"/>
    </row>
    <row r="22" spans="2:13" ht="15.75" customHeight="1">
      <c r="B22" s="135"/>
      <c r="C22" s="135"/>
      <c r="D22" s="135"/>
      <c r="E22" s="135"/>
      <c r="F22" s="135"/>
      <c r="G22" s="135"/>
      <c r="H22" s="135"/>
      <c r="I22" s="135"/>
      <c r="J22" s="135"/>
      <c r="K22" s="135"/>
      <c r="L22" s="135"/>
      <c r="M22" s="135"/>
    </row>
    <row r="24" spans="1:3" ht="15.75" customHeight="1">
      <c r="A24" s="23" t="s">
        <v>49</v>
      </c>
      <c r="B24" s="5" t="s">
        <v>61</v>
      </c>
      <c r="C24" s="5"/>
    </row>
    <row r="25" spans="2:6" ht="15.75" customHeight="1">
      <c r="B25" s="39" t="s">
        <v>120</v>
      </c>
      <c r="C25" s="39"/>
      <c r="D25" s="39"/>
      <c r="E25" s="39"/>
      <c r="F25" s="39"/>
    </row>
    <row r="27" spans="1:3" ht="15.75" customHeight="1">
      <c r="A27" s="23" t="s">
        <v>51</v>
      </c>
      <c r="B27" s="5" t="s">
        <v>117</v>
      </c>
      <c r="C27" s="51"/>
    </row>
    <row r="28" spans="2:3" ht="15.75" customHeight="1">
      <c r="B28" s="22" t="s">
        <v>380</v>
      </c>
      <c r="C28" s="51"/>
    </row>
    <row r="30" spans="1:3" ht="15.75" customHeight="1">
      <c r="A30" s="23" t="s">
        <v>52</v>
      </c>
      <c r="B30" s="5" t="s">
        <v>119</v>
      </c>
      <c r="C30" s="5"/>
    </row>
    <row r="31" spans="11:13" ht="15.75" customHeight="1">
      <c r="K31" s="21" t="s">
        <v>68</v>
      </c>
      <c r="L31" s="21"/>
      <c r="M31" s="21" t="s">
        <v>68</v>
      </c>
    </row>
    <row r="32" spans="11:13" ht="15.75" customHeight="1">
      <c r="K32" s="21" t="s">
        <v>149</v>
      </c>
      <c r="L32" s="21"/>
      <c r="M32" s="21" t="s">
        <v>149</v>
      </c>
    </row>
    <row r="33" spans="11:13" ht="15.75" customHeight="1">
      <c r="K33" s="21" t="s">
        <v>142</v>
      </c>
      <c r="L33" s="21"/>
      <c r="M33" s="21" t="s">
        <v>98</v>
      </c>
    </row>
    <row r="34" spans="11:13" ht="15.75" customHeight="1">
      <c r="K34" s="21" t="s">
        <v>97</v>
      </c>
      <c r="L34" s="21"/>
      <c r="M34" s="21" t="s">
        <v>97</v>
      </c>
    </row>
    <row r="35" spans="11:13" ht="15.75" customHeight="1">
      <c r="K35" s="34" t="s">
        <v>333</v>
      </c>
      <c r="L35" s="35"/>
      <c r="M35" s="34" t="s">
        <v>333</v>
      </c>
    </row>
    <row r="36" spans="11:13" ht="15.75" customHeight="1">
      <c r="K36" s="21" t="s">
        <v>56</v>
      </c>
      <c r="L36" s="21"/>
      <c r="M36" s="21" t="s">
        <v>56</v>
      </c>
    </row>
    <row r="38" spans="2:13" ht="15.75" customHeight="1">
      <c r="B38" s="22" t="s">
        <v>314</v>
      </c>
      <c r="K38" s="63"/>
      <c r="L38" s="63"/>
      <c r="M38" s="63"/>
    </row>
    <row r="39" spans="2:13" ht="15.75" customHeight="1">
      <c r="B39" s="22" t="s">
        <v>315</v>
      </c>
      <c r="I39" s="94"/>
      <c r="K39" s="63">
        <f>61-43</f>
        <v>18</v>
      </c>
      <c r="L39" s="63"/>
      <c r="M39" s="63">
        <v>61</v>
      </c>
    </row>
    <row r="40" spans="2:13" ht="15.75" customHeight="1">
      <c r="B40" s="22" t="s">
        <v>292</v>
      </c>
      <c r="I40" s="70"/>
      <c r="K40" s="63">
        <v>0</v>
      </c>
      <c r="L40" s="63"/>
      <c r="M40" s="63">
        <v>125</v>
      </c>
    </row>
    <row r="41" spans="2:13" ht="15.75" customHeight="1">
      <c r="B41" s="22" t="s">
        <v>272</v>
      </c>
      <c r="I41" s="87"/>
      <c r="K41" s="63">
        <f>-4+1</f>
        <v>-3</v>
      </c>
      <c r="L41" s="25"/>
      <c r="M41" s="63">
        <v>-4</v>
      </c>
    </row>
    <row r="42" spans="2:13" ht="15.75" customHeight="1">
      <c r="B42" s="95" t="s">
        <v>283</v>
      </c>
      <c r="I42" s="87"/>
      <c r="K42" s="63"/>
      <c r="L42" s="25"/>
      <c r="M42" s="63"/>
    </row>
    <row r="43" spans="2:13" ht="15.75" customHeight="1">
      <c r="B43" s="22" t="s">
        <v>284</v>
      </c>
      <c r="I43" s="87"/>
      <c r="K43" s="26">
        <f>7-6</f>
        <v>1</v>
      </c>
      <c r="L43" s="25"/>
      <c r="M43" s="26">
        <v>7</v>
      </c>
    </row>
    <row r="44" spans="9:13" ht="9" customHeight="1">
      <c r="I44" s="87"/>
      <c r="K44" s="63"/>
      <c r="L44" s="25"/>
      <c r="M44" s="63"/>
    </row>
    <row r="45" spans="11:13" ht="15.75" customHeight="1" thickBot="1">
      <c r="K45" s="38">
        <f>SUM(K39:K43)</f>
        <v>16</v>
      </c>
      <c r="L45" s="25"/>
      <c r="M45" s="38">
        <f>SUM(M39:M43)</f>
        <v>189</v>
      </c>
    </row>
    <row r="46" spans="11:13" ht="15.75" customHeight="1" thickTop="1">
      <c r="K46" s="63"/>
      <c r="L46" s="25"/>
      <c r="M46" s="63"/>
    </row>
    <row r="47" ht="15.75" customHeight="1">
      <c r="B47" s="22" t="s">
        <v>383</v>
      </c>
    </row>
    <row r="48" spans="1:13" ht="15.75" customHeight="1">
      <c r="A48" s="136" t="s">
        <v>204</v>
      </c>
      <c r="B48" s="136"/>
      <c r="C48" s="136"/>
      <c r="M48" s="100"/>
    </row>
    <row r="49" spans="1:13" ht="15.75" customHeight="1">
      <c r="A49" s="137" t="s">
        <v>249</v>
      </c>
      <c r="B49" s="138"/>
      <c r="C49" s="139"/>
      <c r="M49" s="100" t="s">
        <v>60</v>
      </c>
    </row>
    <row r="52" spans="1:3" ht="15.75" customHeight="1">
      <c r="A52" s="23" t="s">
        <v>53</v>
      </c>
      <c r="B52" s="5" t="s">
        <v>111</v>
      </c>
      <c r="C52" s="5"/>
    </row>
    <row r="53" spans="2:13" ht="15.75" customHeight="1">
      <c r="B53" s="135" t="s">
        <v>384</v>
      </c>
      <c r="C53" s="135"/>
      <c r="D53" s="135"/>
      <c r="E53" s="135"/>
      <c r="F53" s="135"/>
      <c r="G53" s="135"/>
      <c r="H53" s="135"/>
      <c r="I53" s="135"/>
      <c r="J53" s="135"/>
      <c r="K53" s="135"/>
      <c r="L53" s="135"/>
      <c r="M53" s="135"/>
    </row>
    <row r="54" spans="2:13" ht="15.75" customHeight="1">
      <c r="B54" s="135"/>
      <c r="C54" s="135"/>
      <c r="D54" s="135"/>
      <c r="E54" s="135"/>
      <c r="F54" s="135"/>
      <c r="G54" s="135"/>
      <c r="H54" s="135"/>
      <c r="I54" s="135"/>
      <c r="J54" s="135"/>
      <c r="K54" s="135"/>
      <c r="L54" s="135"/>
      <c r="M54" s="135"/>
    </row>
    <row r="55" spans="2:13" ht="15.75" customHeight="1">
      <c r="B55" s="135"/>
      <c r="C55" s="135"/>
      <c r="D55" s="135"/>
      <c r="E55" s="135"/>
      <c r="F55" s="135"/>
      <c r="G55" s="135"/>
      <c r="H55" s="135"/>
      <c r="I55" s="135"/>
      <c r="J55" s="135"/>
      <c r="K55" s="135"/>
      <c r="L55" s="135"/>
      <c r="M55" s="135"/>
    </row>
    <row r="57" spans="1:3" ht="15.75" customHeight="1">
      <c r="A57" s="23" t="s">
        <v>58</v>
      </c>
      <c r="B57" s="5" t="s">
        <v>32</v>
      </c>
      <c r="C57" s="5"/>
    </row>
    <row r="58" spans="1:13" ht="15.75" customHeight="1">
      <c r="A58" s="23"/>
      <c r="B58" s="135" t="s">
        <v>345</v>
      </c>
      <c r="C58" s="135"/>
      <c r="D58" s="135"/>
      <c r="E58" s="135"/>
      <c r="F58" s="135"/>
      <c r="G58" s="135"/>
      <c r="H58" s="135"/>
      <c r="I58" s="135"/>
      <c r="J58" s="135"/>
      <c r="K58" s="135"/>
      <c r="L58" s="135"/>
      <c r="M58" s="135"/>
    </row>
    <row r="59" spans="1:13" ht="15.75" customHeight="1">
      <c r="A59" s="23"/>
      <c r="B59" s="135"/>
      <c r="C59" s="135"/>
      <c r="D59" s="135"/>
      <c r="E59" s="135"/>
      <c r="F59" s="135"/>
      <c r="G59" s="135"/>
      <c r="H59" s="135"/>
      <c r="I59" s="135"/>
      <c r="J59" s="135"/>
      <c r="K59" s="135"/>
      <c r="L59" s="135"/>
      <c r="M59" s="135"/>
    </row>
    <row r="60" spans="1:3" ht="15.75" customHeight="1">
      <c r="A60" s="23"/>
      <c r="B60" s="5"/>
      <c r="C60" s="5"/>
    </row>
    <row r="61" spans="2:13" ht="15.75" customHeight="1">
      <c r="B61" s="135" t="s">
        <v>344</v>
      </c>
      <c r="C61" s="135"/>
      <c r="D61" s="135"/>
      <c r="E61" s="135"/>
      <c r="F61" s="135"/>
      <c r="G61" s="135"/>
      <c r="H61" s="135"/>
      <c r="I61" s="135"/>
      <c r="J61" s="135"/>
      <c r="K61" s="135"/>
      <c r="L61" s="135"/>
      <c r="M61" s="135"/>
    </row>
    <row r="63" spans="1:3" ht="15.75" customHeight="1">
      <c r="A63" s="23" t="s">
        <v>59</v>
      </c>
      <c r="B63" s="5" t="s">
        <v>63</v>
      </c>
      <c r="C63" s="5"/>
    </row>
    <row r="64" spans="1:3" ht="10.5" customHeight="1">
      <c r="A64" s="23"/>
      <c r="B64" s="5"/>
      <c r="C64" s="5"/>
    </row>
    <row r="65" spans="1:13" ht="15.75" customHeight="1">
      <c r="A65" s="23"/>
      <c r="B65" s="1" t="s">
        <v>139</v>
      </c>
      <c r="I65" s="21"/>
      <c r="J65" s="21"/>
      <c r="K65" s="21"/>
      <c r="L65" s="21"/>
      <c r="M65" s="21"/>
    </row>
    <row r="66" spans="1:13" ht="15.75" customHeight="1">
      <c r="A66" s="23"/>
      <c r="B66" s="1"/>
      <c r="I66" s="21"/>
      <c r="J66" s="21"/>
      <c r="K66" s="21" t="s">
        <v>254</v>
      </c>
      <c r="L66" s="21"/>
      <c r="M66" s="21"/>
    </row>
    <row r="67" spans="1:13" ht="15.75" customHeight="1">
      <c r="A67" s="23"/>
      <c r="B67" s="1"/>
      <c r="I67" s="21"/>
      <c r="J67" s="21"/>
      <c r="K67" s="21" t="s">
        <v>255</v>
      </c>
      <c r="L67" s="21"/>
      <c r="M67" s="21"/>
    </row>
    <row r="68" spans="1:13" ht="15.75" customHeight="1">
      <c r="A68" s="23"/>
      <c r="B68" s="142" t="s">
        <v>353</v>
      </c>
      <c r="C68" s="142"/>
      <c r="D68" s="142"/>
      <c r="E68" s="142"/>
      <c r="F68" s="110"/>
      <c r="G68" s="21"/>
      <c r="H68" s="21"/>
      <c r="I68" s="21"/>
      <c r="J68" s="21"/>
      <c r="K68" s="21" t="s">
        <v>256</v>
      </c>
      <c r="L68" s="21"/>
      <c r="M68" s="21"/>
    </row>
    <row r="69" spans="1:13" ht="15.75" customHeight="1">
      <c r="A69" s="23"/>
      <c r="B69" s="142"/>
      <c r="C69" s="142"/>
      <c r="D69" s="142"/>
      <c r="E69" s="142"/>
      <c r="F69" s="110"/>
      <c r="G69" s="88" t="s">
        <v>257</v>
      </c>
      <c r="H69" s="88"/>
      <c r="I69" s="88" t="s">
        <v>140</v>
      </c>
      <c r="J69" s="88"/>
      <c r="K69" s="88" t="s">
        <v>258</v>
      </c>
      <c r="L69" s="88"/>
      <c r="M69" s="88" t="s">
        <v>42</v>
      </c>
    </row>
    <row r="70" spans="1:13" ht="15.75" customHeight="1">
      <c r="A70" s="23"/>
      <c r="G70" s="21" t="s">
        <v>56</v>
      </c>
      <c r="H70" s="21"/>
      <c r="I70" s="21" t="s">
        <v>56</v>
      </c>
      <c r="J70" s="21"/>
      <c r="K70" s="21" t="s">
        <v>56</v>
      </c>
      <c r="L70" s="21"/>
      <c r="M70" s="21" t="s">
        <v>56</v>
      </c>
    </row>
    <row r="71" spans="1:9" ht="15.75" customHeight="1">
      <c r="A71" s="23"/>
      <c r="B71" s="89" t="s">
        <v>138</v>
      </c>
      <c r="C71" s="89"/>
      <c r="D71" s="89"/>
      <c r="E71" s="89"/>
      <c r="F71" s="89"/>
      <c r="I71" s="70"/>
    </row>
    <row r="72" spans="1:13" ht="15.75" customHeight="1">
      <c r="A72" s="23"/>
      <c r="B72" s="89"/>
      <c r="C72" s="89" t="s">
        <v>259</v>
      </c>
      <c r="D72" s="89"/>
      <c r="E72" s="89"/>
      <c r="F72" s="89"/>
      <c r="G72" s="25">
        <f>+G154-10586</f>
        <v>11435</v>
      </c>
      <c r="H72" s="25"/>
      <c r="I72" s="25">
        <f>+I154-1248</f>
        <v>1420</v>
      </c>
      <c r="J72" s="25"/>
      <c r="K72" s="25">
        <v>0</v>
      </c>
      <c r="L72" s="25"/>
      <c r="M72" s="25">
        <f>SUM(G72:K72)</f>
        <v>12855</v>
      </c>
    </row>
    <row r="73" spans="1:13" ht="15.75" customHeight="1">
      <c r="A73" s="23"/>
      <c r="B73" s="89"/>
      <c r="C73" s="89" t="s">
        <v>260</v>
      </c>
      <c r="D73" s="89"/>
      <c r="E73" s="89"/>
      <c r="F73" s="89"/>
      <c r="G73" s="26">
        <f>+G155-6269</f>
        <v>6352</v>
      </c>
      <c r="H73" s="25"/>
      <c r="I73" s="26">
        <v>0</v>
      </c>
      <c r="J73" s="25"/>
      <c r="K73" s="26">
        <v>0</v>
      </c>
      <c r="L73" s="25"/>
      <c r="M73" s="26">
        <f>SUM(G73:K73)</f>
        <v>6352</v>
      </c>
    </row>
    <row r="74" spans="1:13" ht="15.75" customHeight="1">
      <c r="A74" s="23"/>
      <c r="B74" s="89"/>
      <c r="C74" s="89"/>
      <c r="D74" s="89"/>
      <c r="E74" s="89"/>
      <c r="F74" s="89"/>
      <c r="G74" s="25">
        <f>SUM(G72:G73)</f>
        <v>17787</v>
      </c>
      <c r="H74" s="25"/>
      <c r="I74" s="25">
        <f>SUM(I72:I73)</f>
        <v>1420</v>
      </c>
      <c r="J74" s="25"/>
      <c r="K74" s="25">
        <f>SUM(K72:K73)</f>
        <v>0</v>
      </c>
      <c r="L74" s="25"/>
      <c r="M74" s="25">
        <f>SUM(M72:M73)</f>
        <v>19207</v>
      </c>
    </row>
    <row r="75" spans="1:13" ht="15.75" customHeight="1">
      <c r="A75" s="23"/>
      <c r="B75" s="89"/>
      <c r="C75" s="89" t="s">
        <v>261</v>
      </c>
      <c r="D75" s="89"/>
      <c r="E75" s="89"/>
      <c r="F75" s="89"/>
      <c r="G75" s="25">
        <f>-G73</f>
        <v>-6352</v>
      </c>
      <c r="H75" s="25"/>
      <c r="I75" s="63">
        <v>0</v>
      </c>
      <c r="J75" s="63"/>
      <c r="K75" s="63">
        <v>0</v>
      </c>
      <c r="L75" s="63"/>
      <c r="M75" s="26">
        <f>-M73</f>
        <v>-6352</v>
      </c>
    </row>
    <row r="76" spans="1:13" ht="15.75" customHeight="1">
      <c r="A76" s="23"/>
      <c r="B76" s="89"/>
      <c r="C76" s="89"/>
      <c r="D76" s="89"/>
      <c r="E76" s="89"/>
      <c r="F76" s="89"/>
      <c r="G76" s="45">
        <f>SUM(G74:G75)</f>
        <v>11435</v>
      </c>
      <c r="H76" s="25"/>
      <c r="I76" s="45">
        <f>SUM(I74:I75)</f>
        <v>1420</v>
      </c>
      <c r="J76" s="63"/>
      <c r="K76" s="45">
        <f>SUM(K74:K75)</f>
        <v>0</v>
      </c>
      <c r="L76" s="63"/>
      <c r="M76" s="63">
        <f>SUM(M74:M75)</f>
        <v>12855</v>
      </c>
    </row>
    <row r="77" spans="1:13" ht="12" customHeight="1">
      <c r="A77" s="23"/>
      <c r="B77" s="89"/>
      <c r="C77" s="89"/>
      <c r="D77" s="89"/>
      <c r="E77" s="89"/>
      <c r="F77" s="89"/>
      <c r="G77" s="63"/>
      <c r="H77" s="25"/>
      <c r="I77" s="63"/>
      <c r="J77" s="63"/>
      <c r="K77" s="63"/>
      <c r="L77" s="63"/>
      <c r="M77" s="63"/>
    </row>
    <row r="78" spans="1:13" ht="15.75" customHeight="1">
      <c r="A78" s="23"/>
      <c r="B78" s="89" t="s">
        <v>23</v>
      </c>
      <c r="C78" s="89"/>
      <c r="D78" s="89"/>
      <c r="E78" s="89"/>
      <c r="F78" s="89"/>
      <c r="G78" s="25"/>
      <c r="H78" s="25"/>
      <c r="I78" s="63"/>
      <c r="J78" s="63"/>
      <c r="K78" s="63"/>
      <c r="L78" s="63"/>
      <c r="M78" s="26">
        <f>M160+8065</f>
        <v>-8691</v>
      </c>
    </row>
    <row r="79" spans="1:13" ht="15.75" customHeight="1">
      <c r="A79" s="23"/>
      <c r="B79"/>
      <c r="C79" s="22" t="s">
        <v>24</v>
      </c>
      <c r="G79" s="25"/>
      <c r="H79" s="25"/>
      <c r="I79" s="63"/>
      <c r="J79" s="63"/>
      <c r="K79" s="63"/>
      <c r="L79" s="63"/>
      <c r="M79" s="63">
        <f>SUM(M76:M78)</f>
        <v>4164</v>
      </c>
    </row>
    <row r="80" spans="1:3" ht="12" customHeight="1">
      <c r="A80" s="23"/>
      <c r="B80" s="5"/>
      <c r="C80" s="5"/>
    </row>
    <row r="81" spans="1:13" ht="15.75" customHeight="1">
      <c r="A81" s="23"/>
      <c r="B81" s="22" t="s">
        <v>25</v>
      </c>
      <c r="G81" s="25"/>
      <c r="H81" s="25"/>
      <c r="I81" s="63"/>
      <c r="J81" s="63"/>
      <c r="K81" s="63"/>
      <c r="L81" s="63"/>
      <c r="M81" s="63">
        <f>+M163-223</f>
        <v>310</v>
      </c>
    </row>
    <row r="82" spans="1:13" ht="15.75" customHeight="1">
      <c r="A82" s="23"/>
      <c r="B82" s="22" t="s">
        <v>262</v>
      </c>
      <c r="G82" s="25"/>
      <c r="H82" s="25"/>
      <c r="I82" s="63"/>
      <c r="J82" s="63"/>
      <c r="K82" s="63"/>
      <c r="L82" s="63"/>
      <c r="M82" s="26">
        <f>+M164+1535</f>
        <v>-1807</v>
      </c>
    </row>
    <row r="83" spans="1:13" ht="12" customHeight="1">
      <c r="A83" s="23"/>
      <c r="G83" s="25"/>
      <c r="H83" s="25"/>
      <c r="I83" s="63"/>
      <c r="J83" s="63"/>
      <c r="K83" s="63"/>
      <c r="L83" s="63"/>
      <c r="M83" s="63"/>
    </row>
    <row r="84" spans="1:13" ht="15.75" customHeight="1">
      <c r="A84" s="23"/>
      <c r="B84" s="22" t="s">
        <v>328</v>
      </c>
      <c r="G84" s="25"/>
      <c r="H84" s="25"/>
      <c r="I84" s="63"/>
      <c r="J84" s="63"/>
      <c r="K84" s="63"/>
      <c r="L84" s="63"/>
      <c r="M84" s="63"/>
    </row>
    <row r="85" spans="1:13" ht="15.75" customHeight="1">
      <c r="A85" s="23"/>
      <c r="C85" s="22" t="s">
        <v>247</v>
      </c>
      <c r="G85" s="25">
        <f>+M85-I85-K85</f>
        <v>2660</v>
      </c>
      <c r="H85" s="25"/>
      <c r="I85" s="63">
        <f>+I167-30</f>
        <v>4</v>
      </c>
      <c r="J85" s="63"/>
      <c r="K85" s="63">
        <f>+K167-2</f>
        <v>3</v>
      </c>
      <c r="L85" s="63"/>
      <c r="M85" s="90">
        <f>+M79+M81+M82</f>
        <v>2667</v>
      </c>
    </row>
    <row r="86" spans="1:13" ht="15.75" customHeight="1">
      <c r="A86" s="23"/>
      <c r="B86" s="22" t="s">
        <v>363</v>
      </c>
      <c r="G86" s="25"/>
      <c r="H86" s="25"/>
      <c r="I86" s="63"/>
      <c r="J86" s="63"/>
      <c r="K86" s="63"/>
      <c r="L86" s="63"/>
      <c r="M86" s="90"/>
    </row>
    <row r="87" spans="1:13" ht="15.75" customHeight="1">
      <c r="A87" s="23"/>
      <c r="C87" s="22" t="s">
        <v>271</v>
      </c>
      <c r="G87" s="26">
        <f>+G169-124</f>
        <v>-3</v>
      </c>
      <c r="H87" s="25"/>
      <c r="I87" s="26">
        <f>+I169-0</f>
        <v>0</v>
      </c>
      <c r="J87" s="63"/>
      <c r="K87" s="26">
        <f>+K169-49</f>
        <v>19</v>
      </c>
      <c r="L87" s="63"/>
      <c r="M87" s="26">
        <f>+G87+I87+K87</f>
        <v>16</v>
      </c>
    </row>
    <row r="88" spans="1:13" ht="12" customHeight="1">
      <c r="A88" s="23"/>
      <c r="G88" s="25"/>
      <c r="H88" s="25"/>
      <c r="I88" s="25"/>
      <c r="J88" s="25"/>
      <c r="K88" s="25"/>
      <c r="L88" s="25"/>
      <c r="M88" s="25"/>
    </row>
    <row r="89" spans="1:13" ht="15.75" customHeight="1">
      <c r="A89" s="23"/>
      <c r="B89" s="22" t="s">
        <v>171</v>
      </c>
      <c r="G89" s="25">
        <f>SUM(G85:G87)</f>
        <v>2657</v>
      </c>
      <c r="H89" s="25"/>
      <c r="I89" s="25">
        <f>SUM(I85:I87)</f>
        <v>4</v>
      </c>
      <c r="J89" s="25"/>
      <c r="K89" s="25">
        <f>SUM(K85:K87)</f>
        <v>22</v>
      </c>
      <c r="L89" s="25"/>
      <c r="M89" s="25">
        <f>SUM(M85:M87)</f>
        <v>2683</v>
      </c>
    </row>
    <row r="90" spans="1:13" ht="15.75" customHeight="1">
      <c r="A90" s="23"/>
      <c r="B90" s="22" t="s">
        <v>19</v>
      </c>
      <c r="G90" s="26">
        <f>+G172+725</f>
        <v>-488</v>
      </c>
      <c r="H90" s="25"/>
      <c r="I90" s="26">
        <f>+I172+6</f>
        <v>0</v>
      </c>
      <c r="J90" s="25"/>
      <c r="K90" s="26">
        <v>0</v>
      </c>
      <c r="L90" s="25"/>
      <c r="M90" s="26">
        <f>+G90+I90+K90</f>
        <v>-488</v>
      </c>
    </row>
    <row r="91" spans="1:13" ht="12" customHeight="1">
      <c r="A91" s="23"/>
      <c r="G91" s="63"/>
      <c r="H91" s="25"/>
      <c r="I91" s="63"/>
      <c r="J91" s="25"/>
      <c r="K91" s="63"/>
      <c r="L91" s="25"/>
      <c r="M91" s="63"/>
    </row>
    <row r="92" spans="1:13" ht="15.75" customHeight="1">
      <c r="A92" s="23"/>
      <c r="B92" s="22" t="s">
        <v>273</v>
      </c>
      <c r="G92" s="70">
        <f>SUM(G89:G90)</f>
        <v>2169</v>
      </c>
      <c r="I92" s="70">
        <f>SUM(I89:I90)</f>
        <v>4</v>
      </c>
      <c r="K92" s="70">
        <f>SUM(K89:K90)</f>
        <v>22</v>
      </c>
      <c r="M92" s="70">
        <f>SUM(M89:M90)</f>
        <v>2195</v>
      </c>
    </row>
    <row r="93" spans="1:13" ht="15.75" customHeight="1">
      <c r="A93" s="23"/>
      <c r="B93" s="22" t="s">
        <v>364</v>
      </c>
      <c r="G93" s="70"/>
      <c r="I93" s="70"/>
      <c r="K93" s="70"/>
      <c r="M93" s="70"/>
    </row>
    <row r="94" spans="1:13" ht="15.75" customHeight="1">
      <c r="A94" s="23"/>
      <c r="C94" s="22" t="s">
        <v>241</v>
      </c>
      <c r="G94" s="25">
        <f>+G176+67</f>
        <v>-54</v>
      </c>
      <c r="H94" s="25"/>
      <c r="I94" s="25">
        <f>+I176-1</f>
        <v>0</v>
      </c>
      <c r="J94" s="25"/>
      <c r="K94" s="25">
        <f>+K176-0</f>
        <v>0</v>
      </c>
      <c r="L94" s="25"/>
      <c r="M94" s="25">
        <f>SUM(G94:K94)</f>
        <v>-54</v>
      </c>
    </row>
    <row r="95" spans="1:13" ht="12" customHeight="1">
      <c r="A95" s="23"/>
      <c r="G95" s="52"/>
      <c r="I95" s="52"/>
      <c r="K95" s="52"/>
      <c r="M95" s="52"/>
    </row>
    <row r="96" spans="1:13" ht="15.75" customHeight="1" thickBot="1">
      <c r="A96" s="23"/>
      <c r="B96" s="22" t="s">
        <v>298</v>
      </c>
      <c r="G96" s="46">
        <f>SUM(G92:G94)</f>
        <v>2115</v>
      </c>
      <c r="I96" s="46">
        <f>SUM(I92:I94)</f>
        <v>4</v>
      </c>
      <c r="K96" s="46">
        <f>SUM(K92:K94)</f>
        <v>22</v>
      </c>
      <c r="M96" s="46">
        <f>SUM(M92:M94)</f>
        <v>2141</v>
      </c>
    </row>
    <row r="97" spans="1:13" ht="15.75" customHeight="1" thickTop="1">
      <c r="A97" s="136" t="s">
        <v>204</v>
      </c>
      <c r="B97" s="136"/>
      <c r="C97" s="136"/>
      <c r="G97" s="98"/>
      <c r="I97" s="98"/>
      <c r="K97" s="98"/>
      <c r="M97" s="98"/>
    </row>
    <row r="98" spans="1:13" ht="15.75" customHeight="1">
      <c r="A98" s="137" t="s">
        <v>249</v>
      </c>
      <c r="B98" s="138"/>
      <c r="C98" s="139"/>
      <c r="G98" s="98"/>
      <c r="I98" s="98"/>
      <c r="K98" s="98"/>
      <c r="M98" s="100" t="s">
        <v>62</v>
      </c>
    </row>
    <row r="99" spans="1:13" ht="15.75" customHeight="1">
      <c r="A99" s="51"/>
      <c r="B99" s="51"/>
      <c r="C99" s="51"/>
      <c r="G99" s="98"/>
      <c r="I99" s="98"/>
      <c r="K99" s="98"/>
      <c r="M99" s="98"/>
    </row>
    <row r="100" spans="1:13" ht="15.75" customHeight="1">
      <c r="A100" s="51"/>
      <c r="B100" s="51"/>
      <c r="C100" s="51"/>
      <c r="G100" s="98"/>
      <c r="I100" s="98"/>
      <c r="K100" s="98"/>
      <c r="M100" s="98"/>
    </row>
    <row r="101" spans="1:13" ht="15.75" customHeight="1">
      <c r="A101" s="23"/>
      <c r="G101" s="98"/>
      <c r="I101" s="98"/>
      <c r="K101" s="21" t="s">
        <v>254</v>
      </c>
      <c r="M101" s="98"/>
    </row>
    <row r="102" spans="1:13" ht="15.75" customHeight="1">
      <c r="A102" s="23"/>
      <c r="G102" s="98"/>
      <c r="I102" s="98"/>
      <c r="K102" s="21" t="s">
        <v>255</v>
      </c>
      <c r="M102" s="98"/>
    </row>
    <row r="103" spans="1:13" ht="15.75" customHeight="1">
      <c r="A103" s="23"/>
      <c r="B103" s="142" t="s">
        <v>353</v>
      </c>
      <c r="C103" s="142"/>
      <c r="D103" s="142"/>
      <c r="E103" s="142"/>
      <c r="F103" s="110"/>
      <c r="G103" s="21"/>
      <c r="H103" s="21"/>
      <c r="I103" s="21"/>
      <c r="J103" s="21"/>
      <c r="K103" s="21" t="s">
        <v>256</v>
      </c>
      <c r="L103" s="21"/>
      <c r="M103" s="21"/>
    </row>
    <row r="104" spans="1:13" ht="15.75" customHeight="1">
      <c r="A104" s="23"/>
      <c r="B104" s="142"/>
      <c r="C104" s="142"/>
      <c r="D104" s="142"/>
      <c r="E104" s="142"/>
      <c r="F104" s="110"/>
      <c r="G104" s="88" t="s">
        <v>257</v>
      </c>
      <c r="H104" s="88"/>
      <c r="I104" s="88" t="s">
        <v>140</v>
      </c>
      <c r="J104" s="88"/>
      <c r="K104" s="88" t="s">
        <v>258</v>
      </c>
      <c r="L104" s="88"/>
      <c r="M104" s="88" t="s">
        <v>42</v>
      </c>
    </row>
    <row r="105" spans="1:13" ht="15.75" customHeight="1">
      <c r="A105" s="23"/>
      <c r="G105" s="21" t="s">
        <v>56</v>
      </c>
      <c r="H105" s="21"/>
      <c r="I105" s="21" t="s">
        <v>56</v>
      </c>
      <c r="J105" s="21"/>
      <c r="K105" s="21" t="s">
        <v>56</v>
      </c>
      <c r="L105" s="21"/>
      <c r="M105" s="21" t="s">
        <v>56</v>
      </c>
    </row>
    <row r="106" spans="1:13" ht="15.75" customHeight="1">
      <c r="A106" s="23"/>
      <c r="G106" s="98"/>
      <c r="I106" s="98"/>
      <c r="K106" s="98"/>
      <c r="M106" s="98"/>
    </row>
    <row r="107" spans="1:13" ht="15.75" customHeight="1">
      <c r="A107" s="23"/>
      <c r="G107" s="98"/>
      <c r="I107" s="98"/>
      <c r="K107" s="98"/>
      <c r="M107" s="98"/>
    </row>
    <row r="108" spans="1:13" ht="15.75" customHeight="1">
      <c r="A108" s="23"/>
      <c r="G108" s="98"/>
      <c r="I108" s="98"/>
      <c r="K108" s="98"/>
      <c r="M108" s="98"/>
    </row>
    <row r="109" ht="15.75" customHeight="1">
      <c r="A109" s="23"/>
    </row>
    <row r="110" spans="1:13" ht="15.75" customHeight="1">
      <c r="A110" s="23"/>
      <c r="B110" s="91" t="s">
        <v>263</v>
      </c>
      <c r="M110" s="70"/>
    </row>
    <row r="111" spans="2:13" ht="15.75" customHeight="1">
      <c r="B111" s="22" t="s">
        <v>264</v>
      </c>
      <c r="G111" s="25">
        <f>+M111-K111-I111</f>
        <v>83992</v>
      </c>
      <c r="H111" s="25"/>
      <c r="I111" s="25">
        <v>2815</v>
      </c>
      <c r="J111" s="25"/>
      <c r="K111" s="25">
        <v>3592</v>
      </c>
      <c r="L111" s="25"/>
      <c r="M111" s="25">
        <v>90399</v>
      </c>
    </row>
    <row r="112" spans="2:13" ht="15.75" customHeight="1">
      <c r="B112" s="22" t="s">
        <v>265</v>
      </c>
      <c r="G112" s="25">
        <f>+M112-K112-I112</f>
        <v>4273</v>
      </c>
      <c r="H112" s="25"/>
      <c r="I112" s="25">
        <v>31</v>
      </c>
      <c r="J112" s="25"/>
      <c r="K112" s="25">
        <v>2</v>
      </c>
      <c r="L112" s="25"/>
      <c r="M112" s="25">
        <f>4396-90</f>
        <v>4306</v>
      </c>
    </row>
    <row r="113" spans="2:13" ht="15.75" customHeight="1">
      <c r="B113" s="22" t="s">
        <v>266</v>
      </c>
      <c r="G113" s="25">
        <f>+M113-K113-I113</f>
        <v>1030</v>
      </c>
      <c r="H113" s="25"/>
      <c r="I113" s="25">
        <v>0</v>
      </c>
      <c r="J113" s="25"/>
      <c r="K113" s="25">
        <v>0</v>
      </c>
      <c r="L113" s="25"/>
      <c r="M113" s="25">
        <v>1030</v>
      </c>
    </row>
    <row r="114" spans="2:13" ht="15.75" customHeight="1">
      <c r="B114" s="22" t="s">
        <v>267</v>
      </c>
      <c r="G114" s="25"/>
      <c r="H114" s="25"/>
      <c r="I114" s="25"/>
      <c r="J114" s="25"/>
      <c r="K114" s="25"/>
      <c r="L114" s="25"/>
      <c r="M114" s="25"/>
    </row>
    <row r="115" spans="2:13" ht="15.75" customHeight="1" thickBot="1">
      <c r="B115" s="22" t="s">
        <v>268</v>
      </c>
      <c r="G115" s="38">
        <f>+M115-K115-I115</f>
        <v>1062</v>
      </c>
      <c r="H115" s="25"/>
      <c r="I115" s="38">
        <v>1</v>
      </c>
      <c r="J115" s="25"/>
      <c r="K115" s="38">
        <v>0</v>
      </c>
      <c r="L115" s="25"/>
      <c r="M115" s="38">
        <v>1063</v>
      </c>
    </row>
    <row r="116" spans="7:13" ht="11.25" customHeight="1" thickTop="1">
      <c r="G116" s="63"/>
      <c r="H116" s="25"/>
      <c r="I116" s="63"/>
      <c r="J116" s="25"/>
      <c r="K116" s="63"/>
      <c r="L116" s="25"/>
      <c r="M116" s="63"/>
    </row>
    <row r="117" spans="2:13" ht="15.75" customHeight="1">
      <c r="B117" s="22" t="s">
        <v>5</v>
      </c>
      <c r="G117" s="63"/>
      <c r="H117" s="25"/>
      <c r="I117" s="63"/>
      <c r="J117" s="25"/>
      <c r="K117" s="63"/>
      <c r="L117" s="25"/>
      <c r="M117" s="63"/>
    </row>
    <row r="118" spans="7:13" ht="15.75" customHeight="1">
      <c r="G118" s="63"/>
      <c r="H118" s="25"/>
      <c r="I118" s="63"/>
      <c r="J118" s="25"/>
      <c r="K118" s="63"/>
      <c r="L118" s="25"/>
      <c r="M118" s="63"/>
    </row>
    <row r="119" spans="7:13" ht="15.75" customHeight="1">
      <c r="G119" s="63"/>
      <c r="H119" s="25"/>
      <c r="I119" s="63"/>
      <c r="J119" s="25"/>
      <c r="K119" s="63"/>
      <c r="L119" s="25"/>
      <c r="M119" s="63"/>
    </row>
    <row r="120" spans="7:13" ht="15.75" customHeight="1">
      <c r="G120" s="63"/>
      <c r="H120" s="25"/>
      <c r="I120" s="63"/>
      <c r="J120" s="25"/>
      <c r="K120" s="63"/>
      <c r="L120" s="25"/>
      <c r="M120" s="63"/>
    </row>
    <row r="121" spans="7:13" ht="15.75" customHeight="1">
      <c r="G121" s="63"/>
      <c r="H121" s="25"/>
      <c r="I121" s="63"/>
      <c r="J121" s="25"/>
      <c r="K121" s="63"/>
      <c r="L121" s="25"/>
      <c r="M121" s="63"/>
    </row>
    <row r="122" spans="7:13" ht="15.75" customHeight="1">
      <c r="G122" s="63"/>
      <c r="H122" s="25"/>
      <c r="I122" s="63"/>
      <c r="J122" s="25"/>
      <c r="K122" s="63"/>
      <c r="L122" s="25"/>
      <c r="M122" s="63"/>
    </row>
    <row r="123" spans="7:13" ht="15.75" customHeight="1">
      <c r="G123" s="63"/>
      <c r="H123" s="25"/>
      <c r="I123" s="63"/>
      <c r="J123" s="25"/>
      <c r="K123" s="63"/>
      <c r="L123" s="25"/>
      <c r="M123" s="63"/>
    </row>
    <row r="124" spans="7:13" ht="15.75" customHeight="1">
      <c r="G124" s="63"/>
      <c r="H124" s="25"/>
      <c r="I124" s="63"/>
      <c r="J124" s="25"/>
      <c r="K124" s="63"/>
      <c r="L124" s="25"/>
      <c r="M124" s="63"/>
    </row>
    <row r="125" spans="7:13" ht="15.75" customHeight="1">
      <c r="G125" s="63"/>
      <c r="H125" s="25"/>
      <c r="I125" s="63"/>
      <c r="J125" s="25"/>
      <c r="K125" s="63"/>
      <c r="L125" s="25"/>
      <c r="M125" s="63"/>
    </row>
    <row r="126" spans="7:13" ht="15.75" customHeight="1">
      <c r="G126" s="63"/>
      <c r="H126" s="25"/>
      <c r="I126" s="63"/>
      <c r="J126" s="25"/>
      <c r="K126" s="63"/>
      <c r="L126" s="25"/>
      <c r="M126" s="63"/>
    </row>
    <row r="127" spans="7:13" ht="15.75" customHeight="1">
      <c r="G127" s="63"/>
      <c r="H127" s="25"/>
      <c r="I127" s="63"/>
      <c r="J127" s="25"/>
      <c r="K127" s="63"/>
      <c r="L127" s="25"/>
      <c r="M127" s="63"/>
    </row>
    <row r="128" spans="7:13" ht="15.75" customHeight="1">
      <c r="G128" s="63"/>
      <c r="H128" s="25"/>
      <c r="I128" s="63"/>
      <c r="J128" s="25"/>
      <c r="K128" s="63"/>
      <c r="L128" s="25"/>
      <c r="M128" s="63"/>
    </row>
    <row r="129" spans="7:13" ht="15.75" customHeight="1">
      <c r="G129" s="63"/>
      <c r="H129" s="25"/>
      <c r="I129" s="63"/>
      <c r="J129" s="25"/>
      <c r="K129" s="63"/>
      <c r="L129" s="25"/>
      <c r="M129" s="63"/>
    </row>
    <row r="130" spans="7:13" ht="15.75" customHeight="1">
      <c r="G130" s="63"/>
      <c r="H130" s="25"/>
      <c r="I130" s="63"/>
      <c r="J130" s="25"/>
      <c r="K130" s="63"/>
      <c r="L130" s="25"/>
      <c r="M130" s="63"/>
    </row>
    <row r="131" spans="7:13" ht="15.75" customHeight="1">
      <c r="G131" s="63"/>
      <c r="H131" s="25"/>
      <c r="I131" s="63"/>
      <c r="J131" s="25"/>
      <c r="K131" s="63"/>
      <c r="L131" s="25"/>
      <c r="M131" s="63"/>
    </row>
    <row r="132" spans="7:13" ht="15.75" customHeight="1">
      <c r="G132" s="63"/>
      <c r="H132" s="25"/>
      <c r="I132" s="63"/>
      <c r="J132" s="25"/>
      <c r="K132" s="63"/>
      <c r="L132" s="25"/>
      <c r="M132" s="63"/>
    </row>
    <row r="133" spans="7:13" ht="15.75" customHeight="1">
      <c r="G133" s="63"/>
      <c r="H133" s="25"/>
      <c r="I133" s="63"/>
      <c r="J133" s="25"/>
      <c r="K133" s="63"/>
      <c r="L133" s="25"/>
      <c r="M133" s="63"/>
    </row>
    <row r="134" spans="7:13" ht="15.75" customHeight="1">
      <c r="G134" s="63"/>
      <c r="H134" s="25"/>
      <c r="I134" s="63"/>
      <c r="J134" s="25"/>
      <c r="K134" s="63"/>
      <c r="L134" s="25"/>
      <c r="M134" s="63"/>
    </row>
    <row r="135" spans="7:13" ht="15.75" customHeight="1">
      <c r="G135" s="63"/>
      <c r="H135" s="25"/>
      <c r="I135" s="63"/>
      <c r="J135" s="25"/>
      <c r="K135" s="63"/>
      <c r="L135" s="25"/>
      <c r="M135" s="63"/>
    </row>
    <row r="136" spans="7:13" ht="15.75" customHeight="1">
      <c r="G136" s="63"/>
      <c r="H136" s="25"/>
      <c r="I136" s="63"/>
      <c r="J136" s="25"/>
      <c r="K136" s="63"/>
      <c r="L136" s="25"/>
      <c r="M136" s="63"/>
    </row>
    <row r="137" spans="7:13" ht="15.75" customHeight="1">
      <c r="G137" s="63"/>
      <c r="H137" s="25"/>
      <c r="I137" s="63"/>
      <c r="J137" s="25"/>
      <c r="K137" s="63"/>
      <c r="L137" s="25"/>
      <c r="M137" s="63"/>
    </row>
    <row r="138" spans="7:13" ht="15.75" customHeight="1">
      <c r="G138" s="63"/>
      <c r="H138" s="25"/>
      <c r="I138" s="63"/>
      <c r="J138" s="25"/>
      <c r="K138" s="63"/>
      <c r="L138" s="25"/>
      <c r="M138" s="63"/>
    </row>
    <row r="139" spans="7:13" ht="15.75" customHeight="1">
      <c r="G139" s="63"/>
      <c r="H139" s="25"/>
      <c r="I139" s="63"/>
      <c r="J139" s="25"/>
      <c r="K139" s="63"/>
      <c r="L139" s="25"/>
      <c r="M139" s="63"/>
    </row>
    <row r="140" spans="7:13" ht="15.75" customHeight="1">
      <c r="G140" s="63"/>
      <c r="H140" s="25"/>
      <c r="I140" s="63"/>
      <c r="J140" s="25"/>
      <c r="K140" s="63"/>
      <c r="L140" s="25"/>
      <c r="M140" s="63"/>
    </row>
    <row r="141" spans="7:13" ht="15.75" customHeight="1">
      <c r="G141" s="63"/>
      <c r="H141" s="25"/>
      <c r="I141" s="63"/>
      <c r="J141" s="25"/>
      <c r="K141" s="63"/>
      <c r="L141" s="25"/>
      <c r="M141" s="63"/>
    </row>
    <row r="142" spans="7:13" ht="15.75" customHeight="1">
      <c r="G142" s="63"/>
      <c r="H142" s="25"/>
      <c r="I142" s="63"/>
      <c r="J142" s="25"/>
      <c r="K142" s="63"/>
      <c r="L142" s="25"/>
      <c r="M142" s="63"/>
    </row>
    <row r="143" spans="7:13" ht="15.75" customHeight="1">
      <c r="G143" s="63"/>
      <c r="H143" s="25"/>
      <c r="I143" s="63"/>
      <c r="J143" s="25"/>
      <c r="K143" s="63"/>
      <c r="L143" s="25"/>
      <c r="M143" s="63"/>
    </row>
    <row r="144" spans="1:13" ht="15.75" customHeight="1">
      <c r="A144" s="136" t="s">
        <v>204</v>
      </c>
      <c r="B144" s="136"/>
      <c r="C144" s="136"/>
      <c r="G144" s="98"/>
      <c r="I144" s="98"/>
      <c r="K144" s="98"/>
      <c r="M144" s="98"/>
    </row>
    <row r="145" spans="1:13" ht="15.75" customHeight="1">
      <c r="A145" s="137" t="s">
        <v>249</v>
      </c>
      <c r="B145" s="138"/>
      <c r="C145" s="139"/>
      <c r="G145" s="98"/>
      <c r="I145" s="98"/>
      <c r="K145" s="98"/>
      <c r="M145" s="100" t="s">
        <v>64</v>
      </c>
    </row>
    <row r="146" spans="7:13" ht="15.75" customHeight="1">
      <c r="G146" s="63"/>
      <c r="H146" s="25"/>
      <c r="I146" s="63"/>
      <c r="J146" s="25"/>
      <c r="K146" s="63"/>
      <c r="L146" s="25"/>
      <c r="M146" s="63"/>
    </row>
    <row r="147" spans="7:13" ht="15.75" customHeight="1">
      <c r="G147" s="63"/>
      <c r="H147" s="25"/>
      <c r="I147" s="63"/>
      <c r="J147" s="25"/>
      <c r="K147" s="63"/>
      <c r="L147" s="25"/>
      <c r="M147" s="63"/>
    </row>
    <row r="148" spans="2:13" ht="15.75" customHeight="1">
      <c r="B148" s="1"/>
      <c r="I148" s="21"/>
      <c r="J148" s="21"/>
      <c r="K148" s="21" t="s">
        <v>254</v>
      </c>
      <c r="L148" s="21"/>
      <c r="M148" s="21"/>
    </row>
    <row r="149" spans="2:13" ht="15.75" customHeight="1">
      <c r="B149" s="1"/>
      <c r="I149" s="21"/>
      <c r="J149" s="21"/>
      <c r="K149" s="21" t="s">
        <v>255</v>
      </c>
      <c r="L149" s="21"/>
      <c r="M149" s="21"/>
    </row>
    <row r="150" spans="2:13" ht="15.75" customHeight="1">
      <c r="B150" s="142" t="s">
        <v>352</v>
      </c>
      <c r="C150" s="142"/>
      <c r="D150" s="142"/>
      <c r="E150" s="142"/>
      <c r="F150" s="110"/>
      <c r="G150" s="21"/>
      <c r="H150" s="21"/>
      <c r="I150" s="21"/>
      <c r="J150" s="21"/>
      <c r="K150" s="21" t="s">
        <v>256</v>
      </c>
      <c r="L150" s="21"/>
      <c r="M150" s="21"/>
    </row>
    <row r="151" spans="2:13" ht="15.75" customHeight="1">
      <c r="B151" s="142"/>
      <c r="C151" s="142"/>
      <c r="D151" s="142"/>
      <c r="E151" s="142"/>
      <c r="F151" s="110"/>
      <c r="G151" s="88" t="s">
        <v>257</v>
      </c>
      <c r="H151" s="88"/>
      <c r="I151" s="88" t="s">
        <v>140</v>
      </c>
      <c r="J151" s="88"/>
      <c r="K151" s="88" t="s">
        <v>258</v>
      </c>
      <c r="L151" s="88"/>
      <c r="M151" s="88" t="s">
        <v>42</v>
      </c>
    </row>
    <row r="152" spans="7:13" ht="15.75" customHeight="1">
      <c r="G152" s="21" t="s">
        <v>56</v>
      </c>
      <c r="H152" s="21"/>
      <c r="I152" s="21" t="s">
        <v>56</v>
      </c>
      <c r="J152" s="21"/>
      <c r="K152" s="21" t="s">
        <v>56</v>
      </c>
      <c r="L152" s="21"/>
      <c r="M152" s="21" t="s">
        <v>56</v>
      </c>
    </row>
    <row r="153" spans="2:9" ht="15.75" customHeight="1">
      <c r="B153" s="89" t="s">
        <v>138</v>
      </c>
      <c r="C153" s="89"/>
      <c r="D153" s="89"/>
      <c r="E153" s="89"/>
      <c r="F153" s="89"/>
      <c r="I153" s="70"/>
    </row>
    <row r="154" spans="2:13" ht="15.75" customHeight="1">
      <c r="B154" s="89"/>
      <c r="C154" s="89" t="s">
        <v>259</v>
      </c>
      <c r="D154" s="89"/>
      <c r="E154" s="89"/>
      <c r="F154" s="89"/>
      <c r="G154" s="25">
        <f>24689-2668</f>
        <v>22021</v>
      </c>
      <c r="H154" s="25"/>
      <c r="I154" s="25">
        <v>2668</v>
      </c>
      <c r="J154" s="25"/>
      <c r="K154" s="25">
        <v>0</v>
      </c>
      <c r="L154" s="25"/>
      <c r="M154" s="25">
        <f>SUM(G154:K154)</f>
        <v>24689</v>
      </c>
    </row>
    <row r="155" spans="2:13" ht="15.75" customHeight="1">
      <c r="B155" s="89"/>
      <c r="C155" s="89" t="s">
        <v>260</v>
      </c>
      <c r="D155" s="89"/>
      <c r="E155" s="89"/>
      <c r="F155" s="109"/>
      <c r="G155" s="26">
        <v>12621</v>
      </c>
      <c r="H155" s="25"/>
      <c r="I155" s="26">
        <v>0</v>
      </c>
      <c r="J155" s="25"/>
      <c r="K155" s="26">
        <v>0</v>
      </c>
      <c r="L155" s="25"/>
      <c r="M155" s="26">
        <f>SUM(G155:K155)</f>
        <v>12621</v>
      </c>
    </row>
    <row r="156" spans="2:13" ht="15.75" customHeight="1">
      <c r="B156" s="89"/>
      <c r="C156" s="89"/>
      <c r="D156" s="89"/>
      <c r="E156" s="89"/>
      <c r="F156" s="89"/>
      <c r="G156" s="25">
        <f>SUM(G154:G155)</f>
        <v>34642</v>
      </c>
      <c r="H156" s="25"/>
      <c r="I156" s="25">
        <f>SUM(I154:I155)</f>
        <v>2668</v>
      </c>
      <c r="J156" s="25"/>
      <c r="K156" s="25">
        <f>SUM(K154:K155)</f>
        <v>0</v>
      </c>
      <c r="L156" s="25"/>
      <c r="M156" s="25">
        <f>SUM(M154:M155)</f>
        <v>37310</v>
      </c>
    </row>
    <row r="157" spans="2:13" ht="15.75" customHeight="1">
      <c r="B157" s="89"/>
      <c r="C157" s="89" t="s">
        <v>261</v>
      </c>
      <c r="D157" s="89"/>
      <c r="E157" s="89"/>
      <c r="F157" s="89"/>
      <c r="G157" s="25">
        <f>-G155</f>
        <v>-12621</v>
      </c>
      <c r="H157" s="25"/>
      <c r="I157" s="63">
        <v>0</v>
      </c>
      <c r="J157" s="63"/>
      <c r="K157" s="63">
        <v>0</v>
      </c>
      <c r="L157" s="63"/>
      <c r="M157" s="26">
        <f>-M155</f>
        <v>-12621</v>
      </c>
    </row>
    <row r="158" spans="2:13" ht="15.75" customHeight="1">
      <c r="B158" s="89"/>
      <c r="C158" s="89"/>
      <c r="D158" s="89"/>
      <c r="E158" s="89"/>
      <c r="F158" s="89"/>
      <c r="G158" s="45">
        <f>SUM(G156:G157)</f>
        <v>22021</v>
      </c>
      <c r="H158" s="25"/>
      <c r="I158" s="45">
        <f>SUM(I156:I157)</f>
        <v>2668</v>
      </c>
      <c r="J158" s="63"/>
      <c r="K158" s="45">
        <f>SUM(K156:K157)</f>
        <v>0</v>
      </c>
      <c r="L158" s="63"/>
      <c r="M158" s="63">
        <f>SUM(M156:M157)</f>
        <v>24689</v>
      </c>
    </row>
    <row r="159" spans="2:13" ht="15.75" customHeight="1">
      <c r="B159" s="89"/>
      <c r="C159" s="89"/>
      <c r="D159" s="89"/>
      <c r="E159" s="89"/>
      <c r="F159" s="89"/>
      <c r="G159" s="63"/>
      <c r="H159" s="25"/>
      <c r="I159" s="63"/>
      <c r="J159" s="63"/>
      <c r="K159" s="63"/>
      <c r="L159" s="63"/>
      <c r="M159" s="63"/>
    </row>
    <row r="160" spans="2:13" ht="15.75" customHeight="1">
      <c r="B160" s="89" t="s">
        <v>23</v>
      </c>
      <c r="C160" s="89"/>
      <c r="D160" s="89"/>
      <c r="E160" s="89"/>
      <c r="F160" s="89"/>
      <c r="G160" s="25"/>
      <c r="H160" s="25"/>
      <c r="I160" s="63"/>
      <c r="J160" s="63"/>
      <c r="K160" s="63"/>
      <c r="L160" s="63"/>
      <c r="M160" s="26">
        <v>-16756</v>
      </c>
    </row>
    <row r="161" spans="2:13" ht="15.75" customHeight="1">
      <c r="B161"/>
      <c r="C161" s="22" t="s">
        <v>24</v>
      </c>
      <c r="G161" s="25"/>
      <c r="H161" s="25"/>
      <c r="I161" s="63"/>
      <c r="J161" s="63"/>
      <c r="K161" s="63"/>
      <c r="L161" s="63"/>
      <c r="M161" s="63">
        <f>SUM(M158:M160)</f>
        <v>7933</v>
      </c>
    </row>
    <row r="162" spans="2:3" ht="15.75" customHeight="1">
      <c r="B162" s="5"/>
      <c r="C162" s="5"/>
    </row>
    <row r="163" spans="2:13" ht="15.75" customHeight="1">
      <c r="B163" s="22" t="s">
        <v>25</v>
      </c>
      <c r="G163" s="25"/>
      <c r="H163" s="25"/>
      <c r="I163" s="63"/>
      <c r="J163" s="63"/>
      <c r="K163" s="63"/>
      <c r="L163" s="63"/>
      <c r="M163" s="63">
        <v>533</v>
      </c>
    </row>
    <row r="164" spans="2:13" ht="15.75" customHeight="1">
      <c r="B164" s="22" t="s">
        <v>262</v>
      </c>
      <c r="G164" s="25"/>
      <c r="H164" s="25"/>
      <c r="I164" s="63"/>
      <c r="J164" s="63"/>
      <c r="K164" s="63"/>
      <c r="L164" s="63"/>
      <c r="M164" s="26">
        <v>-3342</v>
      </c>
    </row>
    <row r="165" spans="7:13" ht="8.25" customHeight="1">
      <c r="G165" s="25"/>
      <c r="H165" s="25"/>
      <c r="I165" s="63"/>
      <c r="J165" s="63"/>
      <c r="K165" s="63"/>
      <c r="L165" s="63"/>
      <c r="M165" s="63"/>
    </row>
    <row r="166" spans="2:13" ht="15.75" customHeight="1">
      <c r="B166" s="22" t="s">
        <v>328</v>
      </c>
      <c r="G166" s="25"/>
      <c r="H166" s="25"/>
      <c r="I166" s="63"/>
      <c r="J166" s="63"/>
      <c r="K166" s="63"/>
      <c r="L166" s="63"/>
      <c r="M166" s="63"/>
    </row>
    <row r="167" spans="3:13" ht="15.75" customHeight="1">
      <c r="C167" s="22" t="s">
        <v>247</v>
      </c>
      <c r="G167" s="25">
        <f>+M167-I167-K167</f>
        <v>5085</v>
      </c>
      <c r="H167" s="25"/>
      <c r="I167" s="63">
        <v>34</v>
      </c>
      <c r="J167" s="63"/>
      <c r="K167" s="63">
        <v>5</v>
      </c>
      <c r="L167" s="63"/>
      <c r="M167" s="90">
        <f>+M161+M163+M164</f>
        <v>5124</v>
      </c>
    </row>
    <row r="168" spans="2:13" ht="15.75" customHeight="1">
      <c r="B168" s="22" t="s">
        <v>329</v>
      </c>
      <c r="G168" s="25"/>
      <c r="H168" s="25"/>
      <c r="I168" s="63"/>
      <c r="J168" s="63"/>
      <c r="K168" s="63"/>
      <c r="L168" s="63"/>
      <c r="M168" s="90"/>
    </row>
    <row r="169" spans="3:13" ht="15.75" customHeight="1">
      <c r="C169" s="22" t="s">
        <v>271</v>
      </c>
      <c r="G169" s="26">
        <v>121</v>
      </c>
      <c r="H169" s="25"/>
      <c r="I169" s="26">
        <v>0</v>
      </c>
      <c r="J169" s="63"/>
      <c r="K169" s="26">
        <f>193-125</f>
        <v>68</v>
      </c>
      <c r="L169" s="63"/>
      <c r="M169" s="26">
        <f>+G169+I169+K169</f>
        <v>189</v>
      </c>
    </row>
    <row r="170" spans="7:13" ht="15.75" customHeight="1">
      <c r="G170" s="25"/>
      <c r="H170" s="25"/>
      <c r="I170" s="25"/>
      <c r="J170" s="25"/>
      <c r="K170" s="25"/>
      <c r="L170" s="25"/>
      <c r="M170" s="25"/>
    </row>
    <row r="171" spans="2:13" ht="15.75" customHeight="1">
      <c r="B171" s="22" t="s">
        <v>171</v>
      </c>
      <c r="G171" s="25">
        <f>SUM(G167:G169)</f>
        <v>5206</v>
      </c>
      <c r="H171" s="25"/>
      <c r="I171" s="25">
        <f>SUM(I167:I169)</f>
        <v>34</v>
      </c>
      <c r="J171" s="25"/>
      <c r="K171" s="25">
        <f>SUM(K167:K169)</f>
        <v>73</v>
      </c>
      <c r="L171" s="25"/>
      <c r="M171" s="25">
        <f>SUM(M167:M169)</f>
        <v>5313</v>
      </c>
    </row>
    <row r="172" spans="2:13" ht="15.75" customHeight="1">
      <c r="B172" s="22" t="s">
        <v>19</v>
      </c>
      <c r="G172" s="26">
        <f>-1219+6</f>
        <v>-1213</v>
      </c>
      <c r="H172" s="25"/>
      <c r="I172" s="26">
        <f>-4-2</f>
        <v>-6</v>
      </c>
      <c r="J172" s="25"/>
      <c r="K172" s="26">
        <v>0</v>
      </c>
      <c r="L172" s="25"/>
      <c r="M172" s="26">
        <f>+G172+I172+K172</f>
        <v>-1219</v>
      </c>
    </row>
    <row r="173" spans="7:13" ht="15.75" customHeight="1">
      <c r="G173" s="63"/>
      <c r="H173" s="25"/>
      <c r="I173" s="63"/>
      <c r="J173" s="25"/>
      <c r="K173" s="63"/>
      <c r="L173" s="25"/>
      <c r="M173" s="63"/>
    </row>
    <row r="174" spans="2:13" ht="15.75" customHeight="1">
      <c r="B174" s="22" t="s">
        <v>273</v>
      </c>
      <c r="G174" s="70">
        <f>SUM(G171:G172)</f>
        <v>3993</v>
      </c>
      <c r="I174" s="70">
        <f>SUM(I171:I172)</f>
        <v>28</v>
      </c>
      <c r="K174" s="70">
        <f>SUM(K171:K172)</f>
        <v>73</v>
      </c>
      <c r="M174" s="70">
        <f>SUM(M171:M172)</f>
        <v>4094</v>
      </c>
    </row>
    <row r="175" spans="2:13" ht="15.75" customHeight="1">
      <c r="B175" s="22" t="s">
        <v>301</v>
      </c>
      <c r="G175" s="70"/>
      <c r="I175" s="70"/>
      <c r="K175" s="70"/>
      <c r="M175" s="70"/>
    </row>
    <row r="176" spans="3:13" ht="15.75" customHeight="1">
      <c r="C176" s="22" t="s">
        <v>241</v>
      </c>
      <c r="G176" s="25">
        <f>-122+1</f>
        <v>-121</v>
      </c>
      <c r="H176" s="25"/>
      <c r="I176" s="25">
        <v>1</v>
      </c>
      <c r="J176" s="25"/>
      <c r="K176" s="25">
        <v>0</v>
      </c>
      <c r="L176" s="25"/>
      <c r="M176" s="25">
        <f>SUM(G176:K176)</f>
        <v>-120</v>
      </c>
    </row>
    <row r="177" spans="7:13" ht="15.75" customHeight="1">
      <c r="G177" s="52"/>
      <c r="I177" s="52"/>
      <c r="K177" s="52"/>
      <c r="M177" s="52"/>
    </row>
    <row r="178" spans="2:13" ht="15.75" customHeight="1" thickBot="1">
      <c r="B178" s="22" t="s">
        <v>298</v>
      </c>
      <c r="G178" s="46">
        <f>SUM(G174:G176)</f>
        <v>3872</v>
      </c>
      <c r="I178" s="46">
        <f>SUM(I174:I176)</f>
        <v>29</v>
      </c>
      <c r="K178" s="46">
        <f>SUM(K174:K176)</f>
        <v>73</v>
      </c>
      <c r="M178" s="46">
        <f>SUM(M174:M176)</f>
        <v>3974</v>
      </c>
    </row>
    <row r="179" spans="9:13" ht="15.75" customHeight="1" thickTop="1">
      <c r="I179" s="93"/>
      <c r="J179" s="48"/>
      <c r="K179" s="93"/>
      <c r="L179" s="48"/>
      <c r="M179" s="93"/>
    </row>
    <row r="180" ht="15.75" customHeight="1">
      <c r="M180" s="70"/>
    </row>
    <row r="181" spans="2:13" ht="15.75" customHeight="1">
      <c r="B181" s="91" t="s">
        <v>263</v>
      </c>
      <c r="G181" s="70"/>
      <c r="M181" s="70"/>
    </row>
    <row r="182" spans="2:13" ht="15.75" customHeight="1">
      <c r="B182" s="22" t="s">
        <v>264</v>
      </c>
      <c r="G182" s="25">
        <f>+M182-K182-I182</f>
        <v>83992</v>
      </c>
      <c r="H182" s="25"/>
      <c r="I182" s="25">
        <v>2815</v>
      </c>
      <c r="J182" s="25"/>
      <c r="K182" s="25">
        <v>3592</v>
      </c>
      <c r="L182" s="25"/>
      <c r="M182" s="25">
        <v>90399</v>
      </c>
    </row>
    <row r="183" spans="2:13" ht="15.75" customHeight="1">
      <c r="B183" s="22" t="s">
        <v>265</v>
      </c>
      <c r="G183" s="25">
        <f>+M183-K183-I183</f>
        <v>4273</v>
      </c>
      <c r="H183" s="25"/>
      <c r="I183" s="25">
        <v>31</v>
      </c>
      <c r="J183" s="25"/>
      <c r="K183" s="25">
        <v>2</v>
      </c>
      <c r="L183" s="25"/>
      <c r="M183" s="25">
        <f>4396-90</f>
        <v>4306</v>
      </c>
    </row>
    <row r="184" spans="2:13" ht="15.75" customHeight="1">
      <c r="B184" s="22" t="s">
        <v>266</v>
      </c>
      <c r="G184" s="25">
        <f>+M184-K184-I184</f>
        <v>1240</v>
      </c>
      <c r="H184" s="25"/>
      <c r="I184" s="25">
        <v>0</v>
      </c>
      <c r="J184" s="25"/>
      <c r="K184" s="25">
        <v>0</v>
      </c>
      <c r="L184" s="25"/>
      <c r="M184" s="25">
        <v>1240</v>
      </c>
    </row>
    <row r="185" spans="2:13" ht="15.75" customHeight="1">
      <c r="B185" s="22" t="s">
        <v>267</v>
      </c>
      <c r="G185" s="25"/>
      <c r="H185" s="25"/>
      <c r="I185" s="25"/>
      <c r="J185" s="25"/>
      <c r="K185" s="25"/>
      <c r="L185" s="25"/>
      <c r="M185" s="25"/>
    </row>
    <row r="186" spans="2:13" ht="15.75" customHeight="1" thickBot="1">
      <c r="B186" s="22" t="s">
        <v>268</v>
      </c>
      <c r="G186" s="38">
        <f>+M186-K186-I186</f>
        <v>2110</v>
      </c>
      <c r="H186" s="25"/>
      <c r="I186" s="38">
        <v>3</v>
      </c>
      <c r="J186" s="25"/>
      <c r="K186" s="38">
        <v>0</v>
      </c>
      <c r="L186" s="25"/>
      <c r="M186" s="38">
        <v>2113</v>
      </c>
    </row>
    <row r="187" spans="7:13" ht="15.75" customHeight="1" thickTop="1">
      <c r="G187" s="63"/>
      <c r="H187" s="25"/>
      <c r="I187" s="63"/>
      <c r="J187" s="25"/>
      <c r="K187" s="63"/>
      <c r="L187" s="25"/>
      <c r="M187" s="63"/>
    </row>
    <row r="188" spans="2:13" ht="15.75" customHeight="1">
      <c r="B188" s="22" t="s">
        <v>5</v>
      </c>
      <c r="G188" s="63"/>
      <c r="H188" s="25"/>
      <c r="I188" s="63"/>
      <c r="J188" s="25"/>
      <c r="K188" s="63"/>
      <c r="L188" s="25"/>
      <c r="M188" s="63"/>
    </row>
    <row r="189" spans="9:13" ht="15.75" customHeight="1">
      <c r="I189" s="93"/>
      <c r="J189" s="48"/>
      <c r="K189" s="93"/>
      <c r="L189" s="48"/>
      <c r="M189" s="93"/>
    </row>
    <row r="190" spans="9:13" ht="15.75" customHeight="1">
      <c r="I190" s="93"/>
      <c r="J190" s="48"/>
      <c r="K190" s="93"/>
      <c r="L190" s="48"/>
      <c r="M190" s="93"/>
    </row>
    <row r="191" spans="1:13" ht="15.75" customHeight="1">
      <c r="A191" s="136" t="s">
        <v>204</v>
      </c>
      <c r="B191" s="136"/>
      <c r="C191" s="136"/>
      <c r="G191" s="98"/>
      <c r="I191" s="98"/>
      <c r="K191" s="98"/>
      <c r="M191" s="98"/>
    </row>
    <row r="192" spans="1:13" ht="15.75" customHeight="1">
      <c r="A192" s="137" t="s">
        <v>249</v>
      </c>
      <c r="B192" s="138"/>
      <c r="C192" s="139"/>
      <c r="G192" s="98"/>
      <c r="I192" s="98"/>
      <c r="K192" s="98"/>
      <c r="M192" s="100" t="s">
        <v>65</v>
      </c>
    </row>
    <row r="193" spans="9:13" ht="15.75" customHeight="1">
      <c r="I193" s="93"/>
      <c r="J193" s="48"/>
      <c r="K193" s="93"/>
      <c r="L193" s="48"/>
      <c r="M193" s="93"/>
    </row>
    <row r="194" spans="9:13" ht="15.75" customHeight="1">
      <c r="I194" s="93"/>
      <c r="J194" s="48"/>
      <c r="K194" s="93"/>
      <c r="L194" s="48"/>
      <c r="M194" s="93"/>
    </row>
    <row r="195" spans="1:3" ht="15.75" customHeight="1">
      <c r="A195" s="23" t="s">
        <v>60</v>
      </c>
      <c r="B195" s="5" t="s">
        <v>50</v>
      </c>
      <c r="C195" s="5"/>
    </row>
    <row r="196" spans="2:13" ht="15.75" customHeight="1">
      <c r="B196" s="135" t="s">
        <v>95</v>
      </c>
      <c r="C196" s="135"/>
      <c r="D196" s="135"/>
      <c r="E196" s="135"/>
      <c r="F196" s="135"/>
      <c r="G196" s="135"/>
      <c r="H196" s="135"/>
      <c r="I196" s="135"/>
      <c r="J196" s="135"/>
      <c r="K196" s="135"/>
      <c r="L196" s="135"/>
      <c r="M196" s="135"/>
    </row>
    <row r="197" spans="2:13" ht="15.75" customHeight="1">
      <c r="B197" s="135"/>
      <c r="C197" s="135"/>
      <c r="D197" s="135"/>
      <c r="E197" s="135"/>
      <c r="F197" s="135"/>
      <c r="G197" s="135"/>
      <c r="H197" s="135"/>
      <c r="I197" s="135"/>
      <c r="J197" s="135"/>
      <c r="K197" s="135"/>
      <c r="L197" s="135"/>
      <c r="M197" s="135"/>
    </row>
    <row r="198" spans="2:13" ht="15.75" customHeight="1">
      <c r="B198" s="135"/>
      <c r="C198" s="135"/>
      <c r="D198" s="135"/>
      <c r="E198" s="135"/>
      <c r="F198" s="135"/>
      <c r="G198" s="135"/>
      <c r="H198" s="135"/>
      <c r="I198" s="135"/>
      <c r="J198" s="135"/>
      <c r="K198" s="135"/>
      <c r="L198" s="135"/>
      <c r="M198" s="135"/>
    </row>
    <row r="200" spans="9:13" ht="15.75" customHeight="1">
      <c r="I200" s="136" t="s">
        <v>229</v>
      </c>
      <c r="J200" s="136"/>
      <c r="K200" s="136"/>
      <c r="L200" s="136"/>
      <c r="M200" s="136"/>
    </row>
    <row r="201" spans="9:13" ht="15.75" customHeight="1">
      <c r="I201" s="140" t="s">
        <v>337</v>
      </c>
      <c r="J201" s="140"/>
      <c r="K201" s="140"/>
      <c r="L201" s="140"/>
      <c r="M201" s="140"/>
    </row>
    <row r="202" spans="9:13" ht="15.75" customHeight="1">
      <c r="I202" s="21" t="s">
        <v>193</v>
      </c>
      <c r="J202" s="21"/>
      <c r="K202" s="21" t="s">
        <v>193</v>
      </c>
      <c r="L202" s="21"/>
      <c r="M202" s="21"/>
    </row>
    <row r="203" spans="9:13" ht="15.75" customHeight="1">
      <c r="I203" s="21" t="s">
        <v>195</v>
      </c>
      <c r="J203" s="21"/>
      <c r="K203" s="21" t="s">
        <v>194</v>
      </c>
      <c r="L203" s="35"/>
      <c r="M203" s="21" t="s">
        <v>42</v>
      </c>
    </row>
    <row r="204" spans="9:13" ht="15.75" customHeight="1">
      <c r="I204" s="21" t="s">
        <v>56</v>
      </c>
      <c r="J204" s="21"/>
      <c r="K204" s="21" t="s">
        <v>56</v>
      </c>
      <c r="L204" s="21"/>
      <c r="M204" s="21" t="s">
        <v>56</v>
      </c>
    </row>
    <row r="205" spans="2:13" ht="15.75" customHeight="1">
      <c r="B205" s="1" t="s">
        <v>196</v>
      </c>
      <c r="C205" s="1"/>
      <c r="K205" s="39"/>
      <c r="L205" s="39"/>
      <c r="M205" s="39"/>
    </row>
    <row r="206" spans="2:13" ht="15.75" customHeight="1">
      <c r="B206" s="22" t="s">
        <v>297</v>
      </c>
      <c r="I206" s="25">
        <v>10935</v>
      </c>
      <c r="J206" s="25"/>
      <c r="K206" s="48">
        <f>73829-I206</f>
        <v>62894</v>
      </c>
      <c r="L206" s="48"/>
      <c r="M206" s="48">
        <f>SUM(I206:K206)</f>
        <v>73829</v>
      </c>
    </row>
    <row r="207" spans="2:13" ht="15.75" customHeight="1">
      <c r="B207" s="22" t="s">
        <v>179</v>
      </c>
      <c r="I207" s="25">
        <v>0</v>
      </c>
      <c r="J207" s="25"/>
      <c r="K207" s="48">
        <v>1240</v>
      </c>
      <c r="L207" s="48"/>
      <c r="M207" s="48">
        <f>SUM(I207:K207)</f>
        <v>1240</v>
      </c>
    </row>
    <row r="208" spans="2:13" ht="15.75" customHeight="1">
      <c r="B208" s="22" t="s">
        <v>217</v>
      </c>
      <c r="G208" s="70"/>
      <c r="I208" s="25">
        <v>0</v>
      </c>
      <c r="J208" s="25"/>
      <c r="K208" s="48">
        <v>240</v>
      </c>
      <c r="L208" s="48"/>
      <c r="M208" s="48">
        <f>SUM(I208:K208)</f>
        <v>240</v>
      </c>
    </row>
    <row r="209" spans="2:13" ht="15.75" customHeight="1">
      <c r="B209" s="22" t="s">
        <v>180</v>
      </c>
      <c r="I209" s="25">
        <v>0</v>
      </c>
      <c r="J209" s="25"/>
      <c r="K209" s="48">
        <v>-387</v>
      </c>
      <c r="L209" s="48"/>
      <c r="M209" s="48">
        <f>SUM(I209:K209)</f>
        <v>-387</v>
      </c>
    </row>
    <row r="210" spans="2:13" ht="15.75" customHeight="1">
      <c r="B210" s="22" t="s">
        <v>183</v>
      </c>
      <c r="I210" s="25">
        <v>0</v>
      </c>
      <c r="J210" s="25"/>
      <c r="K210" s="48">
        <v>-10</v>
      </c>
      <c r="L210" s="48"/>
      <c r="M210" s="48">
        <f>SUM(I210:K210)</f>
        <v>-10</v>
      </c>
    </row>
    <row r="211" spans="2:13" ht="15.75" customHeight="1">
      <c r="B211" s="22" t="s">
        <v>347</v>
      </c>
      <c r="I211" s="45">
        <f>SUM(I206:I210)</f>
        <v>10935</v>
      </c>
      <c r="J211" s="25"/>
      <c r="K211" s="45">
        <f>SUM(K206:K210)</f>
        <v>63977</v>
      </c>
      <c r="L211" s="25"/>
      <c r="M211" s="45">
        <f>SUM(M206:M210)</f>
        <v>74912</v>
      </c>
    </row>
    <row r="212" spans="9:13" ht="15.75" customHeight="1">
      <c r="I212" s="25"/>
      <c r="J212" s="25"/>
      <c r="K212" s="48"/>
      <c r="L212" s="48"/>
      <c r="M212" s="48"/>
    </row>
    <row r="213" spans="2:13" ht="15.75" customHeight="1">
      <c r="B213" s="1" t="s">
        <v>197</v>
      </c>
      <c r="C213" s="1"/>
      <c r="I213" s="25"/>
      <c r="J213" s="25"/>
      <c r="K213" s="48"/>
      <c r="L213" s="48"/>
      <c r="M213" s="48"/>
    </row>
    <row r="214" spans="2:13" ht="15.75" customHeight="1">
      <c r="B214" s="22" t="s">
        <v>297</v>
      </c>
      <c r="I214" s="25">
        <v>3088</v>
      </c>
      <c r="J214" s="25"/>
      <c r="K214" s="48">
        <f>38714-I214</f>
        <v>35626</v>
      </c>
      <c r="L214" s="48"/>
      <c r="M214" s="48">
        <f>SUM(I214:K214)</f>
        <v>38714</v>
      </c>
    </row>
    <row r="215" spans="2:13" ht="15.75" customHeight="1">
      <c r="B215" s="22" t="s">
        <v>184</v>
      </c>
      <c r="I215" s="25">
        <v>171</v>
      </c>
      <c r="J215" s="25"/>
      <c r="K215" s="48">
        <f>2113-I215</f>
        <v>1942</v>
      </c>
      <c r="L215" s="48"/>
      <c r="M215" s="48">
        <f>SUM(I215:K215)</f>
        <v>2113</v>
      </c>
    </row>
    <row r="216" spans="2:13" ht="15.75" customHeight="1">
      <c r="B216" s="22" t="s">
        <v>180</v>
      </c>
      <c r="I216" s="25">
        <v>0</v>
      </c>
      <c r="J216" s="25"/>
      <c r="K216" s="48">
        <v>-387</v>
      </c>
      <c r="L216" s="48"/>
      <c r="M216" s="48">
        <f>SUM(I216:K216)</f>
        <v>-387</v>
      </c>
    </row>
    <row r="217" spans="2:13" ht="15.75" customHeight="1">
      <c r="B217" s="22" t="s">
        <v>183</v>
      </c>
      <c r="I217" s="25">
        <v>0</v>
      </c>
      <c r="J217" s="25"/>
      <c r="K217" s="48">
        <v>-6</v>
      </c>
      <c r="L217" s="48"/>
      <c r="M217" s="48">
        <f>SUM(I217:K217)</f>
        <v>-6</v>
      </c>
    </row>
    <row r="218" spans="2:13" ht="15.75" customHeight="1">
      <c r="B218" s="22" t="s">
        <v>347</v>
      </c>
      <c r="I218" s="49">
        <f>SUM(I214:I217)</f>
        <v>3259</v>
      </c>
      <c r="J218" s="25"/>
      <c r="K218" s="49">
        <f>SUM(K214:K217)</f>
        <v>37175</v>
      </c>
      <c r="L218" s="48"/>
      <c r="M218" s="49">
        <f>SUM(M214:M217)</f>
        <v>40434</v>
      </c>
    </row>
    <row r="219" spans="9:13" ht="15.75" customHeight="1">
      <c r="I219" s="25"/>
      <c r="J219" s="25"/>
      <c r="K219" s="48"/>
      <c r="L219" s="48"/>
      <c r="M219" s="48"/>
    </row>
    <row r="220" spans="2:13" ht="15.75" customHeight="1" thickBot="1">
      <c r="B220" s="22" t="s">
        <v>186</v>
      </c>
      <c r="I220" s="50">
        <f>+I211-I218</f>
        <v>7676</v>
      </c>
      <c r="J220" s="48"/>
      <c r="K220" s="50">
        <f>+K211-K218</f>
        <v>26802</v>
      </c>
      <c r="L220" s="48"/>
      <c r="M220" s="50">
        <f>+M211-M218</f>
        <v>34478</v>
      </c>
    </row>
    <row r="221" spans="9:13" ht="15.75" customHeight="1" thickTop="1">
      <c r="I221" s="93"/>
      <c r="J221" s="48"/>
      <c r="K221" s="93"/>
      <c r="L221" s="48"/>
      <c r="M221" s="93"/>
    </row>
    <row r="222" spans="9:13" ht="15.75" customHeight="1">
      <c r="I222" s="93"/>
      <c r="J222" s="48"/>
      <c r="K222" s="93"/>
      <c r="L222" s="48"/>
      <c r="M222" s="93"/>
    </row>
    <row r="223" spans="9:13" ht="15.75" customHeight="1">
      <c r="I223" s="93"/>
      <c r="J223" s="48"/>
      <c r="K223" s="93"/>
      <c r="L223" s="48"/>
      <c r="M223" s="93"/>
    </row>
    <row r="224" spans="9:13" ht="15.75" customHeight="1">
      <c r="I224" s="93"/>
      <c r="J224" s="48"/>
      <c r="K224" s="93"/>
      <c r="L224" s="48"/>
      <c r="M224" s="93"/>
    </row>
    <row r="225" spans="9:13" ht="15.75" customHeight="1">
      <c r="I225" s="93"/>
      <c r="J225" s="48"/>
      <c r="K225" s="93"/>
      <c r="L225" s="48"/>
      <c r="M225" s="93"/>
    </row>
    <row r="226" spans="9:13" ht="15.75" customHeight="1">
      <c r="I226" s="93"/>
      <c r="J226" s="48"/>
      <c r="K226" s="93"/>
      <c r="L226" s="48"/>
      <c r="M226" s="93"/>
    </row>
    <row r="227" spans="9:13" ht="15.75" customHeight="1">
      <c r="I227" s="93"/>
      <c r="J227" s="48"/>
      <c r="K227" s="93"/>
      <c r="L227" s="48"/>
      <c r="M227" s="93"/>
    </row>
    <row r="228" spans="9:13" ht="15.75" customHeight="1">
      <c r="I228" s="93"/>
      <c r="J228" s="48"/>
      <c r="K228" s="93"/>
      <c r="L228" s="48"/>
      <c r="M228" s="93"/>
    </row>
    <row r="229" spans="9:13" ht="15.75" customHeight="1">
      <c r="I229" s="93"/>
      <c r="J229" s="48"/>
      <c r="K229" s="93"/>
      <c r="L229" s="48"/>
      <c r="M229" s="93"/>
    </row>
    <row r="230" spans="9:13" ht="15.75" customHeight="1">
      <c r="I230" s="93"/>
      <c r="J230" s="48"/>
      <c r="K230" s="93"/>
      <c r="L230" s="48"/>
      <c r="M230" s="93"/>
    </row>
    <row r="231" spans="9:13" ht="15.75" customHeight="1">
      <c r="I231" s="93"/>
      <c r="J231" s="48"/>
      <c r="K231" s="93"/>
      <c r="L231" s="48"/>
      <c r="M231" s="93"/>
    </row>
    <row r="232" spans="9:13" ht="15.75" customHeight="1">
      <c r="I232" s="93"/>
      <c r="J232" s="48"/>
      <c r="K232" s="93"/>
      <c r="L232" s="48"/>
      <c r="M232" s="93"/>
    </row>
    <row r="233" spans="9:13" ht="15.75" customHeight="1">
      <c r="I233" s="93"/>
      <c r="J233" s="48"/>
      <c r="K233" s="93"/>
      <c r="L233" s="48"/>
      <c r="M233" s="93"/>
    </row>
    <row r="234" spans="9:13" ht="15.75" customHeight="1">
      <c r="I234" s="93"/>
      <c r="J234" s="48"/>
      <c r="K234" s="93"/>
      <c r="L234" s="48"/>
      <c r="M234" s="93"/>
    </row>
    <row r="235" spans="9:13" ht="15.75" customHeight="1">
      <c r="I235" s="93"/>
      <c r="J235" s="48"/>
      <c r="K235" s="93"/>
      <c r="L235" s="48"/>
      <c r="M235" s="93"/>
    </row>
    <row r="236" spans="9:13" ht="15.75" customHeight="1">
      <c r="I236" s="93"/>
      <c r="J236" s="48"/>
      <c r="K236" s="93"/>
      <c r="L236" s="48"/>
      <c r="M236" s="93"/>
    </row>
    <row r="237" spans="9:13" ht="15.75" customHeight="1">
      <c r="I237" s="93"/>
      <c r="J237" s="48"/>
      <c r="K237" s="93"/>
      <c r="L237" s="48"/>
      <c r="M237" s="93"/>
    </row>
    <row r="238" spans="1:13" ht="15.75" customHeight="1">
      <c r="A238" s="136" t="s">
        <v>204</v>
      </c>
      <c r="B238" s="136"/>
      <c r="C238" s="136"/>
      <c r="G238" s="98"/>
      <c r="I238" s="98"/>
      <c r="K238" s="98"/>
      <c r="M238" s="98"/>
    </row>
    <row r="239" spans="1:13" ht="15.75" customHeight="1">
      <c r="A239" s="137" t="s">
        <v>249</v>
      </c>
      <c r="B239" s="138"/>
      <c r="C239" s="139"/>
      <c r="G239" s="98"/>
      <c r="I239" s="98"/>
      <c r="K239" s="98"/>
      <c r="M239" s="100" t="s">
        <v>66</v>
      </c>
    </row>
    <row r="240" spans="9:13" ht="15.75" customHeight="1">
      <c r="I240" s="93"/>
      <c r="J240" s="48"/>
      <c r="K240" s="93"/>
      <c r="L240" s="48"/>
      <c r="M240" s="93"/>
    </row>
    <row r="241" spans="9:13" ht="15.75" customHeight="1">
      <c r="I241" s="93"/>
      <c r="J241" s="48"/>
      <c r="K241" s="93"/>
      <c r="L241" s="48"/>
      <c r="M241" s="93"/>
    </row>
    <row r="242" spans="1:3" ht="15.75" customHeight="1">
      <c r="A242" s="23" t="s">
        <v>62</v>
      </c>
      <c r="B242" s="5" t="s">
        <v>12</v>
      </c>
      <c r="C242" s="5"/>
    </row>
    <row r="243" ht="15.75" customHeight="1">
      <c r="M243" s="21" t="s">
        <v>68</v>
      </c>
    </row>
    <row r="244" ht="15.75" customHeight="1">
      <c r="M244" s="21" t="s">
        <v>149</v>
      </c>
    </row>
    <row r="245" ht="15.75" customHeight="1">
      <c r="M245" s="21" t="s">
        <v>98</v>
      </c>
    </row>
    <row r="246" ht="15.75" customHeight="1">
      <c r="M246" s="21" t="s">
        <v>97</v>
      </c>
    </row>
    <row r="247" ht="15.75" customHeight="1">
      <c r="M247" s="34" t="s">
        <v>333</v>
      </c>
    </row>
    <row r="248" spans="2:13" ht="15.75" customHeight="1">
      <c r="B248" s="1" t="s">
        <v>185</v>
      </c>
      <c r="M248" s="21" t="s">
        <v>56</v>
      </c>
    </row>
    <row r="249" ht="15.75" customHeight="1">
      <c r="B249" s="22" t="s">
        <v>198</v>
      </c>
    </row>
    <row r="250" spans="2:3" ht="15.75" customHeight="1">
      <c r="B250" s="23" t="s">
        <v>199</v>
      </c>
      <c r="C250" s="23"/>
    </row>
    <row r="251" spans="3:13" ht="15.75" customHeight="1">
      <c r="C251" s="22" t="s">
        <v>200</v>
      </c>
      <c r="M251" s="25">
        <v>7416</v>
      </c>
    </row>
    <row r="252" spans="3:13" ht="15.75" customHeight="1">
      <c r="C252" s="22" t="s">
        <v>201</v>
      </c>
      <c r="M252" s="25">
        <v>311</v>
      </c>
    </row>
    <row r="253" spans="3:13" ht="15.75" customHeight="1">
      <c r="C253" s="22" t="s">
        <v>202</v>
      </c>
      <c r="M253" s="25">
        <v>581</v>
      </c>
    </row>
    <row r="254" spans="3:14" ht="15.75" customHeight="1">
      <c r="C254" s="22" t="s">
        <v>393</v>
      </c>
      <c r="M254" s="25">
        <v>422</v>
      </c>
      <c r="N254" s="70"/>
    </row>
    <row r="255" spans="3:13" ht="15.75" customHeight="1">
      <c r="C255" s="22" t="s">
        <v>203</v>
      </c>
      <c r="M255" s="26">
        <v>2014</v>
      </c>
    </row>
    <row r="256" ht="15.75" customHeight="1">
      <c r="M256" s="25">
        <f>SUM(M251:M255)</f>
        <v>10744</v>
      </c>
    </row>
    <row r="257" spans="2:13" ht="15.75" customHeight="1">
      <c r="B257" s="23" t="s">
        <v>205</v>
      </c>
      <c r="M257" s="25"/>
    </row>
    <row r="258" spans="3:13" ht="15.75" customHeight="1">
      <c r="C258" s="22" t="s">
        <v>206</v>
      </c>
      <c r="M258" s="26">
        <v>9914</v>
      </c>
    </row>
    <row r="259" ht="9.75" customHeight="1">
      <c r="M259" s="63"/>
    </row>
    <row r="260" ht="15.75" customHeight="1" thickBot="1">
      <c r="M260" s="38">
        <f>+M256+M258</f>
        <v>20658</v>
      </c>
    </row>
    <row r="261" ht="15.75" customHeight="1" thickTop="1">
      <c r="M261" s="63"/>
    </row>
    <row r="262" spans="1:3" ht="15.75" customHeight="1">
      <c r="A262" s="23" t="s">
        <v>64</v>
      </c>
      <c r="B262" s="5" t="s">
        <v>112</v>
      </c>
      <c r="C262" s="5"/>
    </row>
    <row r="263" spans="2:13" ht="15.75" customHeight="1">
      <c r="B263" s="135" t="s">
        <v>113</v>
      </c>
      <c r="C263" s="135"/>
      <c r="D263" s="135"/>
      <c r="E263" s="135"/>
      <c r="F263" s="135"/>
      <c r="G263" s="135"/>
      <c r="H263" s="135"/>
      <c r="I263" s="135"/>
      <c r="J263" s="135"/>
      <c r="K263" s="135"/>
      <c r="L263" s="135"/>
      <c r="M263" s="135"/>
    </row>
    <row r="264" spans="2:13" ht="15.75" customHeight="1">
      <c r="B264" s="135"/>
      <c r="C264" s="135"/>
      <c r="D264" s="135"/>
      <c r="E264" s="135"/>
      <c r="F264" s="135"/>
      <c r="G264" s="135"/>
      <c r="H264" s="135"/>
      <c r="I264" s="135"/>
      <c r="J264" s="135"/>
      <c r="K264" s="135"/>
      <c r="L264" s="135"/>
      <c r="M264" s="135"/>
    </row>
    <row r="266" ht="15.75" customHeight="1">
      <c r="B266" s="22" t="s">
        <v>302</v>
      </c>
    </row>
    <row r="268" spans="1:3" ht="15.75" customHeight="1">
      <c r="A268" s="23" t="s">
        <v>65</v>
      </c>
      <c r="B268" s="5" t="s">
        <v>67</v>
      </c>
      <c r="C268" s="5"/>
    </row>
    <row r="269" spans="2:13" ht="15.75" customHeight="1">
      <c r="B269" s="135" t="s">
        <v>381</v>
      </c>
      <c r="C269" s="135"/>
      <c r="D269" s="124"/>
      <c r="E269" s="124"/>
      <c r="F269" s="124"/>
      <c r="G269" s="124"/>
      <c r="H269" s="124"/>
      <c r="I269" s="124"/>
      <c r="J269" s="124"/>
      <c r="K269" s="124"/>
      <c r="L269" s="124"/>
      <c r="M269" s="124"/>
    </row>
    <row r="270" spans="2:13" ht="15.75" customHeight="1">
      <c r="B270" s="124"/>
      <c r="C270" s="124"/>
      <c r="D270" s="124"/>
      <c r="E270" s="124"/>
      <c r="F270" s="124"/>
      <c r="G270" s="124"/>
      <c r="H270" s="124"/>
      <c r="I270" s="124"/>
      <c r="J270" s="124"/>
      <c r="K270" s="124"/>
      <c r="L270" s="124"/>
      <c r="M270" s="124"/>
    </row>
    <row r="271" spans="11:13" ht="15.75" customHeight="1">
      <c r="K271" s="93"/>
      <c r="L271" s="48"/>
      <c r="M271" s="93"/>
    </row>
    <row r="272" spans="1:3" ht="15.75" customHeight="1">
      <c r="A272" s="23" t="s">
        <v>66</v>
      </c>
      <c r="B272" s="5" t="s">
        <v>54</v>
      </c>
      <c r="C272" s="5"/>
    </row>
    <row r="273" spans="2:13" ht="15.75" customHeight="1">
      <c r="B273" s="135" t="s">
        <v>382</v>
      </c>
      <c r="C273" s="135"/>
      <c r="D273" s="135"/>
      <c r="E273" s="135"/>
      <c r="F273" s="135"/>
      <c r="G273" s="135"/>
      <c r="H273" s="135"/>
      <c r="I273" s="135"/>
      <c r="J273" s="135"/>
      <c r="K273" s="135"/>
      <c r="L273" s="135"/>
      <c r="M273" s="135"/>
    </row>
    <row r="274" spans="11:13" ht="15.75" customHeight="1">
      <c r="K274" s="93"/>
      <c r="L274" s="48"/>
      <c r="M274" s="93"/>
    </row>
    <row r="275" spans="1:3" ht="15.75" customHeight="1">
      <c r="A275" s="23" t="s">
        <v>71</v>
      </c>
      <c r="B275" s="5" t="s">
        <v>114</v>
      </c>
      <c r="C275" s="5"/>
    </row>
    <row r="276" spans="2:13" ht="15.75" customHeight="1">
      <c r="B276" s="141" t="s">
        <v>221</v>
      </c>
      <c r="C276" s="141"/>
      <c r="D276" s="141"/>
      <c r="E276" s="141"/>
      <c r="F276" s="141"/>
      <c r="G276" s="141"/>
      <c r="H276" s="141"/>
      <c r="I276" s="141"/>
      <c r="J276" s="141"/>
      <c r="K276" s="141"/>
      <c r="L276" s="141"/>
      <c r="M276" s="141"/>
    </row>
    <row r="277" spans="2:13" ht="15.75" customHeight="1">
      <c r="B277" s="141"/>
      <c r="C277" s="141"/>
      <c r="D277" s="141"/>
      <c r="E277" s="141"/>
      <c r="F277" s="141"/>
      <c r="G277" s="141"/>
      <c r="H277" s="141"/>
      <c r="I277" s="141"/>
      <c r="J277" s="141"/>
      <c r="K277" s="141"/>
      <c r="L277" s="141"/>
      <c r="M277" s="141"/>
    </row>
    <row r="278" spans="2:13" ht="15.75" customHeight="1">
      <c r="B278" s="84"/>
      <c r="C278" s="84"/>
      <c r="D278" s="84"/>
      <c r="E278" s="84"/>
      <c r="F278" s="84"/>
      <c r="G278" s="84"/>
      <c r="H278" s="84"/>
      <c r="I278" s="84"/>
      <c r="J278" s="84"/>
      <c r="K278" s="84"/>
      <c r="L278" s="84"/>
      <c r="M278" s="84"/>
    </row>
    <row r="279" ht="15.75" customHeight="1">
      <c r="M279" s="21" t="s">
        <v>56</v>
      </c>
    </row>
    <row r="280" spans="2:3" ht="15.75" customHeight="1">
      <c r="B280" s="1" t="s">
        <v>69</v>
      </c>
      <c r="C280" s="1"/>
    </row>
    <row r="281" spans="2:13" ht="15.75" customHeight="1">
      <c r="B281" s="22" t="s">
        <v>115</v>
      </c>
      <c r="M281" s="25">
        <v>561</v>
      </c>
    </row>
    <row r="282" spans="2:13" ht="15.75" customHeight="1">
      <c r="B282" s="22" t="s">
        <v>116</v>
      </c>
      <c r="M282" s="26">
        <v>97</v>
      </c>
    </row>
    <row r="283" ht="6.75" customHeight="1">
      <c r="M283" s="63"/>
    </row>
    <row r="284" ht="15.75" customHeight="1" thickBot="1">
      <c r="M284" s="38">
        <f>+M281+M282</f>
        <v>658</v>
      </c>
    </row>
    <row r="285" spans="2:13" ht="15.75" customHeight="1" thickTop="1">
      <c r="B285" s="22" t="s">
        <v>240</v>
      </c>
      <c r="M285" s="63"/>
    </row>
    <row r="286" spans="1:13" ht="15.75" customHeight="1">
      <c r="A286" s="136" t="s">
        <v>204</v>
      </c>
      <c r="B286" s="136"/>
      <c r="C286" s="136"/>
      <c r="M286" s="63"/>
    </row>
    <row r="287" spans="1:13" ht="15.75" customHeight="1">
      <c r="A287" s="137" t="str">
        <f>+A239</f>
        <v>26870 D</v>
      </c>
      <c r="B287" s="138"/>
      <c r="C287" s="139"/>
      <c r="M287" s="100" t="s">
        <v>71</v>
      </c>
    </row>
    <row r="288" ht="15.75" customHeight="1">
      <c r="M288" s="63"/>
    </row>
    <row r="289" ht="15.75" customHeight="1">
      <c r="M289" s="63"/>
    </row>
    <row r="290" spans="1:3" ht="15.75" customHeight="1">
      <c r="A290" s="23" t="s">
        <v>121</v>
      </c>
      <c r="B290" s="5" t="s">
        <v>211</v>
      </c>
      <c r="C290" s="5"/>
    </row>
    <row r="291" spans="1:13" ht="15.75" customHeight="1">
      <c r="A291" s="23"/>
      <c r="B291" s="135" t="s">
        <v>348</v>
      </c>
      <c r="C291" s="135"/>
      <c r="D291" s="135"/>
      <c r="E291" s="135"/>
      <c r="F291" s="135"/>
      <c r="G291" s="135"/>
      <c r="H291" s="135"/>
      <c r="I291" s="135"/>
      <c r="J291" s="135"/>
      <c r="K291" s="135"/>
      <c r="L291" s="135"/>
      <c r="M291" s="135"/>
    </row>
    <row r="292" spans="1:13" ht="15.75" customHeight="1">
      <c r="A292" s="23"/>
      <c r="B292" s="135"/>
      <c r="C292" s="135"/>
      <c r="D292" s="135"/>
      <c r="E292" s="135"/>
      <c r="F292" s="135"/>
      <c r="G292" s="135"/>
      <c r="H292" s="135"/>
      <c r="I292" s="135"/>
      <c r="J292" s="135"/>
      <c r="K292" s="135"/>
      <c r="L292" s="135"/>
      <c r="M292" s="135"/>
    </row>
    <row r="293" ht="15.75" customHeight="1">
      <c r="M293" s="34"/>
    </row>
    <row r="294" ht="15.75" customHeight="1">
      <c r="M294" s="21" t="s">
        <v>56</v>
      </c>
    </row>
    <row r="295" ht="15.75" customHeight="1">
      <c r="B295" s="22" t="s">
        <v>133</v>
      </c>
    </row>
    <row r="297" spans="2:13" ht="15.75" customHeight="1" thickBot="1">
      <c r="B297" s="23" t="s">
        <v>134</v>
      </c>
      <c r="C297" s="23"/>
      <c r="M297" s="38">
        <v>400</v>
      </c>
    </row>
    <row r="298" ht="15.75" customHeight="1" thickTop="1"/>
    <row r="299" spans="11:13" ht="15.75" customHeight="1">
      <c r="K299" s="93"/>
      <c r="L299" s="48"/>
      <c r="M299" s="93"/>
    </row>
    <row r="300" spans="1:13" ht="15.75" customHeight="1">
      <c r="A300" s="23" t="s">
        <v>122</v>
      </c>
      <c r="B300" s="43" t="s">
        <v>228</v>
      </c>
      <c r="H300" s="25"/>
      <c r="I300" s="25"/>
      <c r="J300" s="25"/>
      <c r="K300" s="25"/>
      <c r="L300" s="25"/>
      <c r="M300" s="25"/>
    </row>
    <row r="301" spans="8:13" ht="15.75" customHeight="1">
      <c r="H301" s="25"/>
      <c r="I301" s="25"/>
      <c r="J301" s="25"/>
      <c r="K301" s="25"/>
      <c r="L301" s="25"/>
      <c r="M301" s="25"/>
    </row>
    <row r="302" spans="8:13" ht="15.75" customHeight="1">
      <c r="H302" s="25"/>
      <c r="I302" s="25"/>
      <c r="J302" s="25"/>
      <c r="L302" s="21"/>
      <c r="M302" s="21" t="s">
        <v>68</v>
      </c>
    </row>
    <row r="303" spans="8:13" ht="15.75" customHeight="1">
      <c r="H303" s="25"/>
      <c r="I303" s="25"/>
      <c r="J303" s="25"/>
      <c r="L303" s="21"/>
      <c r="M303" s="21" t="s">
        <v>149</v>
      </c>
    </row>
    <row r="304" spans="8:13" ht="15.75" customHeight="1">
      <c r="H304" s="25"/>
      <c r="I304" s="25"/>
      <c r="J304" s="25"/>
      <c r="L304" s="21"/>
      <c r="M304" s="21" t="s">
        <v>98</v>
      </c>
    </row>
    <row r="305" spans="8:13" ht="15.75" customHeight="1">
      <c r="H305" s="25"/>
      <c r="I305" s="25"/>
      <c r="J305" s="25"/>
      <c r="L305" s="21"/>
      <c r="M305" s="21" t="s">
        <v>97</v>
      </c>
    </row>
    <row r="306" spans="8:13" ht="15.75" customHeight="1">
      <c r="H306" s="25"/>
      <c r="I306" s="25"/>
      <c r="J306" s="25"/>
      <c r="L306" s="35"/>
      <c r="M306" s="34" t="s">
        <v>333</v>
      </c>
    </row>
    <row r="307" spans="8:13" ht="15.75" customHeight="1">
      <c r="H307" s="25"/>
      <c r="I307" s="25"/>
      <c r="J307" s="25"/>
      <c r="L307" s="21"/>
      <c r="M307" s="21" t="s">
        <v>56</v>
      </c>
    </row>
    <row r="308" spans="2:13" ht="15.75" customHeight="1">
      <c r="B308" s="22" t="s">
        <v>230</v>
      </c>
      <c r="H308" s="25"/>
      <c r="I308" s="25"/>
      <c r="J308" s="25"/>
      <c r="L308" s="25"/>
      <c r="M308" s="25"/>
    </row>
    <row r="309" spans="3:13" ht="15.75" customHeight="1">
      <c r="C309" s="22" t="s">
        <v>372</v>
      </c>
      <c r="H309" s="25"/>
      <c r="I309" s="25"/>
      <c r="J309" s="25"/>
      <c r="L309" s="25"/>
      <c r="M309" s="25"/>
    </row>
    <row r="310" spans="8:13" ht="15.75" customHeight="1">
      <c r="H310" s="25"/>
      <c r="I310" s="25"/>
      <c r="J310" s="25"/>
      <c r="L310" s="25"/>
      <c r="M310" s="25"/>
    </row>
    <row r="311" spans="3:13" ht="15.75" customHeight="1">
      <c r="C311" s="22" t="s">
        <v>253</v>
      </c>
      <c r="H311" s="25"/>
      <c r="I311" s="25"/>
      <c r="J311" s="25"/>
      <c r="K311" s="87"/>
      <c r="L311" s="25"/>
      <c r="M311" s="25">
        <v>66</v>
      </c>
    </row>
    <row r="312" spans="3:13" ht="15.75" customHeight="1">
      <c r="C312" s="22" t="s">
        <v>373</v>
      </c>
      <c r="H312" s="25"/>
      <c r="I312" s="25"/>
      <c r="J312" s="25"/>
      <c r="K312" s="87"/>
      <c r="L312" s="25"/>
      <c r="M312" s="25">
        <v>39</v>
      </c>
    </row>
    <row r="313" spans="3:13" ht="15.75" customHeight="1">
      <c r="C313" s="22" t="s">
        <v>322</v>
      </c>
      <c r="H313" s="25"/>
      <c r="I313" s="25"/>
      <c r="J313" s="25"/>
      <c r="K313" s="87"/>
      <c r="L313" s="25"/>
      <c r="M313" s="25">
        <v>-13</v>
      </c>
    </row>
    <row r="314" spans="3:13" ht="15.75" customHeight="1" thickBot="1">
      <c r="C314" s="22" t="s">
        <v>323</v>
      </c>
      <c r="H314" s="25"/>
      <c r="I314" s="25"/>
      <c r="J314" s="25"/>
      <c r="K314" s="87"/>
      <c r="L314" s="25"/>
      <c r="M314" s="38">
        <v>-10</v>
      </c>
    </row>
    <row r="315" spans="11:13" ht="15.75" customHeight="1" thickTop="1">
      <c r="K315" s="93"/>
      <c r="L315" s="48"/>
      <c r="M315" s="93"/>
    </row>
    <row r="316" spans="11:13" ht="15.75" customHeight="1">
      <c r="K316" s="93"/>
      <c r="L316" s="48"/>
      <c r="M316" s="93"/>
    </row>
    <row r="317" spans="11:13" ht="15.75" customHeight="1">
      <c r="K317" s="93"/>
      <c r="L317" s="48"/>
      <c r="M317" s="93"/>
    </row>
    <row r="318" spans="11:13" ht="15.75" customHeight="1">
      <c r="K318" s="93"/>
      <c r="L318" s="48"/>
      <c r="M318" s="93"/>
    </row>
    <row r="319" spans="11:13" ht="15.75" customHeight="1">
      <c r="K319" s="93"/>
      <c r="L319" s="48"/>
      <c r="M319" s="93"/>
    </row>
    <row r="320" spans="11:13" ht="15.75" customHeight="1">
      <c r="K320" s="93"/>
      <c r="L320" s="48"/>
      <c r="M320" s="93"/>
    </row>
    <row r="321" spans="11:13" ht="15.75" customHeight="1">
      <c r="K321" s="93"/>
      <c r="L321" s="48"/>
      <c r="M321" s="93"/>
    </row>
    <row r="322" spans="11:13" ht="15.75" customHeight="1">
      <c r="K322" s="93"/>
      <c r="L322" s="48"/>
      <c r="M322" s="93"/>
    </row>
    <row r="323" spans="11:13" ht="15.75" customHeight="1">
      <c r="K323" s="93"/>
      <c r="L323" s="48"/>
      <c r="M323" s="93"/>
    </row>
    <row r="324" spans="11:13" ht="15.75" customHeight="1">
      <c r="K324" s="93"/>
      <c r="L324" s="48"/>
      <c r="M324" s="93"/>
    </row>
    <row r="325" spans="11:13" ht="15.75" customHeight="1">
      <c r="K325" s="93"/>
      <c r="L325" s="48"/>
      <c r="M325" s="93"/>
    </row>
    <row r="326" spans="11:13" ht="15.75" customHeight="1">
      <c r="K326" s="93"/>
      <c r="L326" s="48"/>
      <c r="M326" s="93"/>
    </row>
    <row r="327" spans="11:13" ht="15.75" customHeight="1">
      <c r="K327" s="93"/>
      <c r="L327" s="48"/>
      <c r="M327" s="93"/>
    </row>
    <row r="328" spans="11:13" ht="15.75" customHeight="1">
      <c r="K328" s="93"/>
      <c r="L328" s="48"/>
      <c r="M328" s="93"/>
    </row>
    <row r="329" spans="11:13" ht="15.75" customHeight="1">
      <c r="K329" s="93"/>
      <c r="L329" s="48"/>
      <c r="M329" s="93"/>
    </row>
    <row r="330" spans="11:13" ht="15.75" customHeight="1">
      <c r="K330" s="93"/>
      <c r="L330" s="48"/>
      <c r="M330" s="93"/>
    </row>
    <row r="331" spans="11:13" ht="15.75" customHeight="1">
      <c r="K331" s="93"/>
      <c r="L331" s="48"/>
      <c r="M331" s="93"/>
    </row>
    <row r="332" spans="11:13" ht="15.75" customHeight="1">
      <c r="K332" s="93"/>
      <c r="L332" s="48"/>
      <c r="M332" s="93"/>
    </row>
    <row r="333" spans="1:13" ht="15.75" customHeight="1">
      <c r="A333" s="136" t="s">
        <v>204</v>
      </c>
      <c r="B333" s="136"/>
      <c r="C333" s="136"/>
      <c r="D333" s="40"/>
      <c r="E333" s="40"/>
      <c r="F333" s="40"/>
      <c r="G333" s="40"/>
      <c r="H333" s="40"/>
      <c r="I333" s="40"/>
      <c r="J333" s="40"/>
      <c r="K333" s="40"/>
      <c r="L333" s="40"/>
      <c r="M333" s="40"/>
    </row>
    <row r="334" spans="1:13" ht="15.75" customHeight="1">
      <c r="A334" s="137" t="str">
        <f>+A287</f>
        <v>26870 D</v>
      </c>
      <c r="B334" s="138"/>
      <c r="C334" s="139"/>
      <c r="D334" s="40"/>
      <c r="E334" s="40"/>
      <c r="F334" s="40"/>
      <c r="G334" s="40"/>
      <c r="H334" s="40"/>
      <c r="I334" s="40"/>
      <c r="J334" s="40"/>
      <c r="K334" s="40"/>
      <c r="L334" s="40"/>
      <c r="M334" s="100" t="s">
        <v>121</v>
      </c>
    </row>
    <row r="335" spans="1:13" ht="15.75" customHeight="1">
      <c r="A335" s="39"/>
      <c r="B335" s="40"/>
      <c r="C335" s="40"/>
      <c r="D335" s="40"/>
      <c r="E335" s="40"/>
      <c r="F335" s="40"/>
      <c r="G335" s="40"/>
      <c r="H335" s="40"/>
      <c r="I335" s="40"/>
      <c r="J335" s="40"/>
      <c r="K335" s="40"/>
      <c r="L335" s="40"/>
      <c r="M335" s="40"/>
    </row>
    <row r="336" spans="1:13" ht="15.75" customHeight="1">
      <c r="A336" s="39"/>
      <c r="B336" s="40"/>
      <c r="C336" s="40"/>
      <c r="D336" s="40"/>
      <c r="E336" s="40"/>
      <c r="F336" s="40"/>
      <c r="G336" s="40"/>
      <c r="H336" s="40"/>
      <c r="I336" s="40"/>
      <c r="J336" s="40"/>
      <c r="K336" s="40"/>
      <c r="L336" s="40"/>
      <c r="M336" s="40"/>
    </row>
    <row r="337" spans="1:13" ht="15.75" customHeight="1">
      <c r="A337" s="42" t="s">
        <v>125</v>
      </c>
      <c r="B337" s="43" t="s">
        <v>190</v>
      </c>
      <c r="C337" s="43"/>
      <c r="D337" s="40"/>
      <c r="E337" s="40"/>
      <c r="F337" s="40"/>
      <c r="G337" s="40"/>
      <c r="H337" s="40"/>
      <c r="I337" s="40"/>
      <c r="J337" s="40"/>
      <c r="K337" s="40"/>
      <c r="L337" s="40"/>
      <c r="M337" s="40"/>
    </row>
    <row r="338" spans="1:13" ht="15.75" customHeight="1">
      <c r="A338" s="39"/>
      <c r="B338" s="124" t="s">
        <v>303</v>
      </c>
      <c r="C338" s="124"/>
      <c r="D338" s="124"/>
      <c r="E338" s="124"/>
      <c r="F338" s="124"/>
      <c r="G338" s="124"/>
      <c r="H338" s="124"/>
      <c r="I338" s="124"/>
      <c r="J338" s="124"/>
      <c r="K338" s="124"/>
      <c r="L338" s="124"/>
      <c r="M338" s="124"/>
    </row>
    <row r="339" spans="1:13" ht="15.75" customHeight="1">
      <c r="A339" s="39"/>
      <c r="B339" s="124"/>
      <c r="C339" s="124"/>
      <c r="D339" s="124"/>
      <c r="E339" s="124"/>
      <c r="F339" s="124"/>
      <c r="G339" s="124"/>
      <c r="H339" s="124"/>
      <c r="I339" s="124"/>
      <c r="J339" s="124"/>
      <c r="K339" s="124"/>
      <c r="L339" s="124"/>
      <c r="M339" s="124"/>
    </row>
    <row r="340" spans="2:13" ht="15.75" customHeight="1">
      <c r="B340" s="124"/>
      <c r="C340" s="124"/>
      <c r="D340" s="124"/>
      <c r="E340" s="124"/>
      <c r="F340" s="124"/>
      <c r="G340" s="124"/>
      <c r="H340" s="124"/>
      <c r="I340" s="124"/>
      <c r="J340" s="124"/>
      <c r="K340" s="124"/>
      <c r="L340" s="124"/>
      <c r="M340" s="124"/>
    </row>
    <row r="341" spans="2:13" ht="15.75" customHeight="1">
      <c r="B341" s="32"/>
      <c r="C341" s="32"/>
      <c r="D341" s="32"/>
      <c r="E341" s="32"/>
      <c r="F341" s="32"/>
      <c r="G341" s="32"/>
      <c r="H341" s="32"/>
      <c r="I341" s="32"/>
      <c r="J341" s="32"/>
      <c r="K341" s="32"/>
      <c r="L341" s="32"/>
      <c r="M341" s="32"/>
    </row>
    <row r="342" spans="2:13" ht="15.75" customHeight="1">
      <c r="B342" s="124" t="s">
        <v>226</v>
      </c>
      <c r="C342" s="124"/>
      <c r="D342" s="124"/>
      <c r="E342" s="124"/>
      <c r="F342" s="124"/>
      <c r="G342" s="124"/>
      <c r="H342" s="124"/>
      <c r="I342" s="124"/>
      <c r="J342" s="124"/>
      <c r="K342" s="124"/>
      <c r="L342" s="124"/>
      <c r="M342" s="124"/>
    </row>
    <row r="343" spans="2:13" ht="15.75" customHeight="1">
      <c r="B343" s="124"/>
      <c r="C343" s="124"/>
      <c r="D343" s="124"/>
      <c r="E343" s="124"/>
      <c r="F343" s="124"/>
      <c r="G343" s="124"/>
      <c r="H343" s="124"/>
      <c r="I343" s="124"/>
      <c r="J343" s="124"/>
      <c r="K343" s="124"/>
      <c r="L343" s="124"/>
      <c r="M343" s="124"/>
    </row>
    <row r="344" spans="2:13" ht="15.75" customHeight="1">
      <c r="B344" s="32"/>
      <c r="C344" s="32"/>
      <c r="D344" s="32"/>
      <c r="E344" s="32"/>
      <c r="F344" s="32"/>
      <c r="G344" s="32"/>
      <c r="H344" s="32"/>
      <c r="I344" s="32"/>
      <c r="J344" s="32"/>
      <c r="K344" s="32"/>
      <c r="L344" s="32"/>
      <c r="M344" s="32"/>
    </row>
    <row r="345" spans="2:13" ht="15.75" customHeight="1">
      <c r="B345" s="32"/>
      <c r="C345" s="32"/>
      <c r="D345" s="32"/>
      <c r="E345" s="32"/>
      <c r="F345" s="32"/>
      <c r="G345" s="32"/>
      <c r="H345" s="32"/>
      <c r="I345" s="32"/>
      <c r="J345" s="32"/>
      <c r="K345" s="21" t="s">
        <v>68</v>
      </c>
      <c r="L345" s="21"/>
      <c r="M345" s="21" t="s">
        <v>68</v>
      </c>
    </row>
    <row r="346" spans="2:13" ht="15.75" customHeight="1">
      <c r="B346" s="32"/>
      <c r="C346" s="32"/>
      <c r="D346" s="32"/>
      <c r="E346" s="32"/>
      <c r="F346" s="32"/>
      <c r="G346" s="32"/>
      <c r="H346" s="32"/>
      <c r="I346" s="32"/>
      <c r="J346" s="32"/>
      <c r="K346" s="21" t="s">
        <v>149</v>
      </c>
      <c r="L346" s="21"/>
      <c r="M346" s="21" t="s">
        <v>149</v>
      </c>
    </row>
    <row r="347" spans="2:13" ht="15.75" customHeight="1">
      <c r="B347" s="32"/>
      <c r="C347" s="32"/>
      <c r="D347" s="32"/>
      <c r="E347" s="32"/>
      <c r="F347" s="32"/>
      <c r="G347" s="32"/>
      <c r="H347" s="32"/>
      <c r="I347" s="32"/>
      <c r="J347" s="32"/>
      <c r="K347" s="21" t="s">
        <v>142</v>
      </c>
      <c r="L347" s="21"/>
      <c r="M347" s="21" t="s">
        <v>98</v>
      </c>
    </row>
    <row r="348" spans="2:13" ht="15.75" customHeight="1">
      <c r="B348" s="32"/>
      <c r="C348" s="32"/>
      <c r="D348" s="32"/>
      <c r="E348" s="32"/>
      <c r="F348" s="32"/>
      <c r="G348" s="32"/>
      <c r="H348" s="32"/>
      <c r="I348" s="32"/>
      <c r="J348" s="32"/>
      <c r="K348" s="21" t="s">
        <v>97</v>
      </c>
      <c r="L348" s="21"/>
      <c r="M348" s="21" t="s">
        <v>97</v>
      </c>
    </row>
    <row r="349" spans="2:13" ht="15.75" customHeight="1">
      <c r="B349" s="32"/>
      <c r="C349" s="32"/>
      <c r="D349" s="32"/>
      <c r="E349" s="32"/>
      <c r="F349" s="32"/>
      <c r="G349" s="32"/>
      <c r="H349" s="32"/>
      <c r="I349" s="32"/>
      <c r="J349" s="32"/>
      <c r="K349" s="34" t="s">
        <v>333</v>
      </c>
      <c r="L349" s="35"/>
      <c r="M349" s="34" t="s">
        <v>333</v>
      </c>
    </row>
    <row r="350" spans="2:13" ht="15.75" customHeight="1">
      <c r="B350" s="32"/>
      <c r="C350" s="32"/>
      <c r="D350" s="32"/>
      <c r="E350" s="32"/>
      <c r="F350" s="32"/>
      <c r="G350" s="32"/>
      <c r="H350" s="32"/>
      <c r="I350" s="32"/>
      <c r="J350" s="32"/>
      <c r="K350" s="21" t="s">
        <v>56</v>
      </c>
      <c r="L350" s="21"/>
      <c r="M350" s="21" t="s">
        <v>56</v>
      </c>
    </row>
    <row r="351" spans="2:13" ht="15.75" customHeight="1">
      <c r="B351" s="40" t="s">
        <v>227</v>
      </c>
      <c r="C351" s="32"/>
      <c r="D351" s="32"/>
      <c r="E351" s="32"/>
      <c r="F351" s="32"/>
      <c r="G351" s="32"/>
      <c r="H351" s="32"/>
      <c r="I351" s="32"/>
      <c r="J351" s="32"/>
      <c r="K351" s="21"/>
      <c r="L351" s="21"/>
      <c r="M351" s="21"/>
    </row>
    <row r="352" spans="2:13" ht="15.75" customHeight="1">
      <c r="B352" s="40"/>
      <c r="C352" s="32"/>
      <c r="D352" s="32"/>
      <c r="E352" s="32"/>
      <c r="F352" s="32"/>
      <c r="G352" s="32"/>
      <c r="H352" s="32"/>
      <c r="I352" s="32"/>
      <c r="J352" s="32"/>
      <c r="K352" s="21"/>
      <c r="L352" s="21"/>
      <c r="M352" s="21"/>
    </row>
    <row r="353" spans="2:13" ht="15.75" customHeight="1">
      <c r="B353" s="40" t="s">
        <v>232</v>
      </c>
      <c r="C353" s="32"/>
      <c r="D353" s="32"/>
      <c r="E353" s="32"/>
      <c r="F353" s="32"/>
      <c r="G353" s="32"/>
      <c r="H353" s="32"/>
      <c r="I353" s="32"/>
      <c r="J353" s="32"/>
      <c r="K353" s="48"/>
      <c r="L353" s="48"/>
      <c r="M353" s="48"/>
    </row>
    <row r="354" spans="2:13" ht="15.75" customHeight="1">
      <c r="B354" s="47" t="s">
        <v>233</v>
      </c>
      <c r="C354" s="32"/>
      <c r="D354" s="32"/>
      <c r="E354" s="32"/>
      <c r="F354" s="32"/>
      <c r="G354" s="32"/>
      <c r="H354" s="32"/>
      <c r="I354" s="32"/>
      <c r="J354" s="32"/>
      <c r="K354" s="48">
        <v>554</v>
      </c>
      <c r="L354" s="48"/>
      <c r="M354" s="48">
        <f>283+554</f>
        <v>837</v>
      </c>
    </row>
    <row r="355" spans="2:13" ht="15.75" customHeight="1">
      <c r="B355" s="47" t="s">
        <v>358</v>
      </c>
      <c r="C355" s="32"/>
      <c r="D355" s="32"/>
      <c r="E355" s="32"/>
      <c r="F355" s="32"/>
      <c r="G355" s="32"/>
      <c r="H355" s="32"/>
      <c r="I355" s="32"/>
      <c r="J355" s="32"/>
      <c r="K355" s="48">
        <v>-64</v>
      </c>
      <c r="L355" s="48"/>
      <c r="M355" s="48">
        <f>+-64</f>
        <v>-64</v>
      </c>
    </row>
    <row r="356" spans="2:13" ht="15.75" customHeight="1">
      <c r="B356" s="47" t="s">
        <v>0</v>
      </c>
      <c r="C356" s="32"/>
      <c r="D356" s="32"/>
      <c r="E356" s="32"/>
      <c r="F356" s="32"/>
      <c r="G356" s="32"/>
      <c r="H356" s="32"/>
      <c r="I356" s="32"/>
      <c r="J356" s="32"/>
      <c r="K356" s="48">
        <v>0</v>
      </c>
      <c r="L356" s="48"/>
      <c r="M356" s="48">
        <v>-1</v>
      </c>
    </row>
    <row r="357" spans="2:13" ht="15.75" customHeight="1">
      <c r="B357" s="47"/>
      <c r="C357" s="32"/>
      <c r="D357" s="32"/>
      <c r="E357" s="32"/>
      <c r="F357" s="32"/>
      <c r="G357" s="32"/>
      <c r="H357" s="32"/>
      <c r="I357" s="32"/>
      <c r="J357" s="32"/>
      <c r="K357" s="48"/>
      <c r="L357" s="48"/>
      <c r="M357" s="48"/>
    </row>
    <row r="358" spans="2:13" ht="15.75" customHeight="1">
      <c r="B358" s="40" t="s">
        <v>234</v>
      </c>
      <c r="C358" s="32"/>
      <c r="D358" s="32"/>
      <c r="E358" s="32"/>
      <c r="F358" s="32"/>
      <c r="G358" s="32"/>
      <c r="H358" s="32"/>
      <c r="I358" s="32"/>
      <c r="J358" s="32"/>
      <c r="K358" s="48"/>
      <c r="L358" s="48"/>
      <c r="M358" s="48"/>
    </row>
    <row r="359" spans="2:13" ht="15.75" customHeight="1">
      <c r="B359" s="47" t="s">
        <v>233</v>
      </c>
      <c r="C359" s="32"/>
      <c r="D359" s="32"/>
      <c r="E359" s="32"/>
      <c r="F359" s="32"/>
      <c r="G359" s="32"/>
      <c r="H359" s="32"/>
      <c r="I359" s="32"/>
      <c r="J359" s="32"/>
      <c r="K359" s="48">
        <v>662</v>
      </c>
      <c r="L359" s="48"/>
      <c r="M359" s="48">
        <f>496+662</f>
        <v>1158</v>
      </c>
    </row>
    <row r="360" spans="2:13" ht="15.75" customHeight="1">
      <c r="B360" s="47"/>
      <c r="C360" s="32"/>
      <c r="D360" s="32"/>
      <c r="E360" s="32"/>
      <c r="F360" s="32"/>
      <c r="G360" s="32"/>
      <c r="H360" s="32"/>
      <c r="I360" s="32"/>
      <c r="J360" s="32"/>
      <c r="K360" s="48"/>
      <c r="L360" s="48"/>
      <c r="M360" s="48"/>
    </row>
    <row r="361" spans="2:13" ht="15.75" customHeight="1">
      <c r="B361" s="40" t="s">
        <v>235</v>
      </c>
      <c r="C361" s="32"/>
      <c r="D361" s="32"/>
      <c r="E361" s="32"/>
      <c r="F361" s="32"/>
      <c r="G361" s="32"/>
      <c r="H361" s="32"/>
      <c r="I361" s="32"/>
      <c r="J361" s="32"/>
      <c r="K361" s="83"/>
      <c r="L361" s="83"/>
      <c r="M361" s="83"/>
    </row>
    <row r="362" spans="2:13" ht="15.75" customHeight="1">
      <c r="B362" s="47" t="s">
        <v>0</v>
      </c>
      <c r="C362" s="32"/>
      <c r="D362" s="32"/>
      <c r="E362" s="32"/>
      <c r="F362" s="32"/>
      <c r="G362" s="32"/>
      <c r="H362" s="32"/>
      <c r="I362" s="32"/>
      <c r="J362" s="32"/>
      <c r="K362" s="83">
        <v>0</v>
      </c>
      <c r="L362" s="83"/>
      <c r="M362" s="83">
        <v>-1</v>
      </c>
    </row>
    <row r="363" spans="2:13" ht="15.75" customHeight="1">
      <c r="B363" s="47"/>
      <c r="C363" s="32"/>
      <c r="D363" s="32"/>
      <c r="E363" s="32"/>
      <c r="F363" s="32"/>
      <c r="G363" s="32"/>
      <c r="H363" s="32"/>
      <c r="I363" s="32"/>
      <c r="J363" s="32"/>
      <c r="K363" s="83"/>
      <c r="L363" s="83"/>
      <c r="M363" s="83"/>
    </row>
    <row r="364" spans="2:13" ht="15.75" customHeight="1">
      <c r="B364" s="40" t="s">
        <v>236</v>
      </c>
      <c r="C364" s="32"/>
      <c r="D364" s="32"/>
      <c r="E364" s="32"/>
      <c r="F364" s="32"/>
      <c r="G364" s="32"/>
      <c r="H364" s="32"/>
      <c r="I364" s="32"/>
      <c r="J364" s="32"/>
      <c r="K364" s="83"/>
      <c r="L364" s="83"/>
      <c r="M364" s="83"/>
    </row>
    <row r="365" spans="2:13" ht="15.75" customHeight="1">
      <c r="B365" s="47" t="s">
        <v>279</v>
      </c>
      <c r="C365" s="32"/>
      <c r="D365" s="32"/>
      <c r="E365" s="32"/>
      <c r="F365" s="32"/>
      <c r="G365" s="32"/>
      <c r="H365" s="32"/>
      <c r="I365" s="32"/>
      <c r="J365" s="32"/>
      <c r="K365" s="83">
        <v>0</v>
      </c>
      <c r="L365" s="83"/>
      <c r="M365" s="83">
        <v>-12</v>
      </c>
    </row>
    <row r="366" spans="2:13" ht="15.75" customHeight="1">
      <c r="B366" s="47"/>
      <c r="C366" s="32"/>
      <c r="D366" s="32"/>
      <c r="E366" s="32"/>
      <c r="F366" s="32"/>
      <c r="G366" s="32"/>
      <c r="H366" s="32"/>
      <c r="I366" s="32"/>
      <c r="J366" s="32"/>
      <c r="K366" s="83"/>
      <c r="L366" s="83"/>
      <c r="M366" s="83"/>
    </row>
    <row r="367" spans="2:13" ht="15.75" customHeight="1">
      <c r="B367" s="40" t="s">
        <v>1</v>
      </c>
      <c r="C367" s="32"/>
      <c r="D367" s="32"/>
      <c r="E367" s="32"/>
      <c r="F367" s="32"/>
      <c r="G367" s="32"/>
      <c r="H367" s="32"/>
      <c r="I367" s="32"/>
      <c r="J367" s="32"/>
      <c r="K367" s="83"/>
      <c r="L367" s="83"/>
      <c r="M367" s="83"/>
    </row>
    <row r="368" spans="2:13" ht="15.75" customHeight="1">
      <c r="B368" s="47" t="s">
        <v>4</v>
      </c>
      <c r="C368" s="32"/>
      <c r="D368" s="32"/>
      <c r="E368" s="32"/>
      <c r="F368" s="32"/>
      <c r="G368" s="32"/>
      <c r="H368" s="32"/>
      <c r="I368" s="32"/>
      <c r="J368" s="32"/>
      <c r="K368" s="83">
        <v>-5</v>
      </c>
      <c r="L368" s="83"/>
      <c r="M368" s="83">
        <f>-9-5</f>
        <v>-14</v>
      </c>
    </row>
    <row r="369" spans="2:13" ht="15.75" customHeight="1">
      <c r="B369" s="47"/>
      <c r="C369" s="32"/>
      <c r="D369" s="32"/>
      <c r="E369" s="32"/>
      <c r="F369" s="32"/>
      <c r="G369" s="32"/>
      <c r="H369" s="32"/>
      <c r="I369" s="32"/>
      <c r="J369" s="32"/>
      <c r="K369" s="83"/>
      <c r="L369" s="83"/>
      <c r="M369" s="83"/>
    </row>
    <row r="370" spans="2:13" ht="15.75" customHeight="1">
      <c r="B370" s="40" t="s">
        <v>2</v>
      </c>
      <c r="C370" s="32"/>
      <c r="D370" s="32"/>
      <c r="E370" s="32"/>
      <c r="F370" s="32"/>
      <c r="G370" s="32"/>
      <c r="H370" s="32"/>
      <c r="I370" s="32"/>
      <c r="J370" s="32"/>
      <c r="K370" s="83"/>
      <c r="L370" s="83"/>
      <c r="M370" s="83"/>
    </row>
    <row r="371" spans="2:13" ht="15.75" customHeight="1" thickBot="1">
      <c r="B371" s="47" t="s">
        <v>3</v>
      </c>
      <c r="C371" s="32"/>
      <c r="D371" s="32"/>
      <c r="E371" s="32"/>
      <c r="F371" s="32"/>
      <c r="G371" s="32"/>
      <c r="H371" s="32"/>
      <c r="I371" s="32"/>
      <c r="J371" s="32"/>
      <c r="K371" s="85">
        <v>-55</v>
      </c>
      <c r="L371" s="83"/>
      <c r="M371" s="85">
        <f>-58</f>
        <v>-58</v>
      </c>
    </row>
    <row r="372" spans="2:13" ht="15.75" customHeight="1" thickTop="1">
      <c r="B372" s="47"/>
      <c r="C372" s="32"/>
      <c r="D372" s="32"/>
      <c r="E372" s="32"/>
      <c r="F372" s="32"/>
      <c r="G372" s="32"/>
      <c r="H372" s="32"/>
      <c r="I372" s="32"/>
      <c r="J372" s="32"/>
      <c r="K372" s="92"/>
      <c r="L372" s="83"/>
      <c r="M372" s="92"/>
    </row>
    <row r="373" spans="1:13" ht="15.75" customHeight="1">
      <c r="A373" s="42" t="s">
        <v>127</v>
      </c>
      <c r="B373" s="43" t="s">
        <v>366</v>
      </c>
      <c r="C373" s="43"/>
      <c r="K373" s="93"/>
      <c r="L373" s="48"/>
      <c r="M373" s="93"/>
    </row>
    <row r="374" spans="2:13" ht="15.75" customHeight="1">
      <c r="B374" s="124" t="s">
        <v>385</v>
      </c>
      <c r="C374" s="124"/>
      <c r="D374" s="124"/>
      <c r="E374" s="124"/>
      <c r="F374" s="124"/>
      <c r="G374" s="124"/>
      <c r="H374" s="124"/>
      <c r="I374" s="124"/>
      <c r="J374" s="124"/>
      <c r="K374" s="124"/>
      <c r="L374" s="124"/>
      <c r="M374" s="124"/>
    </row>
    <row r="375" spans="2:13" ht="15.75" customHeight="1">
      <c r="B375" s="124"/>
      <c r="C375" s="124"/>
      <c r="D375" s="124"/>
      <c r="E375" s="124"/>
      <c r="F375" s="124"/>
      <c r="G375" s="124"/>
      <c r="H375" s="124"/>
      <c r="I375" s="124"/>
      <c r="J375" s="124"/>
      <c r="K375" s="124"/>
      <c r="L375" s="124"/>
      <c r="M375" s="124"/>
    </row>
    <row r="376" spans="2:13" ht="15.75" customHeight="1">
      <c r="B376" s="124"/>
      <c r="C376" s="124"/>
      <c r="D376" s="124"/>
      <c r="E376" s="124"/>
      <c r="F376" s="124"/>
      <c r="G376" s="124"/>
      <c r="H376" s="124"/>
      <c r="I376" s="124"/>
      <c r="J376" s="124"/>
      <c r="K376" s="124"/>
      <c r="L376" s="124"/>
      <c r="M376" s="124"/>
    </row>
    <row r="377" spans="2:13" ht="15.75" customHeight="1">
      <c r="B377" s="32"/>
      <c r="C377" s="32"/>
      <c r="D377" s="32"/>
      <c r="E377" s="32"/>
      <c r="F377" s="32"/>
      <c r="G377" s="32"/>
      <c r="H377" s="32"/>
      <c r="I377" s="32"/>
      <c r="J377" s="32"/>
      <c r="K377" s="32"/>
      <c r="L377" s="32"/>
      <c r="M377" s="32"/>
    </row>
    <row r="378" spans="11:13" ht="15.75" customHeight="1">
      <c r="K378" s="93"/>
      <c r="L378" s="48"/>
      <c r="M378" s="93"/>
    </row>
    <row r="379" spans="11:13" ht="15.75" customHeight="1">
      <c r="K379" s="93"/>
      <c r="L379" s="48"/>
      <c r="M379" s="93"/>
    </row>
    <row r="380" spans="1:13" ht="15.75" customHeight="1">
      <c r="A380" s="136" t="s">
        <v>204</v>
      </c>
      <c r="B380" s="136"/>
      <c r="C380" s="136"/>
      <c r="K380" s="39"/>
      <c r="L380" s="39"/>
      <c r="M380" s="39"/>
    </row>
    <row r="381" spans="1:13" ht="15.75" customHeight="1">
      <c r="A381" s="137" t="str">
        <f>+A2</f>
        <v>26870 D</v>
      </c>
      <c r="B381" s="138"/>
      <c r="C381" s="139"/>
      <c r="K381" s="39"/>
      <c r="L381" s="39"/>
      <c r="M381" s="100" t="s">
        <v>122</v>
      </c>
    </row>
    <row r="382" spans="11:13" ht="15.75" customHeight="1">
      <c r="K382" s="39"/>
      <c r="L382" s="39"/>
      <c r="M382" s="39"/>
    </row>
    <row r="383" spans="11:13" ht="15.75" customHeight="1">
      <c r="K383" s="39"/>
      <c r="L383" s="39"/>
      <c r="M383" s="39"/>
    </row>
    <row r="384" spans="1:13" ht="15.75" customHeight="1">
      <c r="A384" s="97" t="s">
        <v>317</v>
      </c>
      <c r="K384" s="39"/>
      <c r="L384" s="39"/>
      <c r="M384" s="39"/>
    </row>
    <row r="385" spans="1:13" ht="15.75" customHeight="1">
      <c r="A385" s="97"/>
      <c r="K385" s="39"/>
      <c r="L385" s="39"/>
      <c r="M385" s="39"/>
    </row>
    <row r="386" spans="1:3" ht="15.75" customHeight="1">
      <c r="A386" s="23" t="s">
        <v>128</v>
      </c>
      <c r="B386" s="5" t="s">
        <v>19</v>
      </c>
      <c r="C386" s="5"/>
    </row>
    <row r="387" spans="11:13" ht="15.75" customHeight="1">
      <c r="K387" s="21" t="s">
        <v>68</v>
      </c>
      <c r="L387" s="21"/>
      <c r="M387" s="21" t="s">
        <v>68</v>
      </c>
    </row>
    <row r="388" spans="11:13" ht="15.75" customHeight="1">
      <c r="K388" s="21" t="s">
        <v>149</v>
      </c>
      <c r="L388" s="21"/>
      <c r="M388" s="21" t="s">
        <v>149</v>
      </c>
    </row>
    <row r="389" spans="11:13" ht="15.75" customHeight="1">
      <c r="K389" s="21" t="s">
        <v>142</v>
      </c>
      <c r="L389" s="21"/>
      <c r="M389" s="21" t="s">
        <v>98</v>
      </c>
    </row>
    <row r="390" spans="11:13" ht="15.75" customHeight="1">
      <c r="K390" s="21" t="s">
        <v>97</v>
      </c>
      <c r="L390" s="21"/>
      <c r="M390" s="21" t="s">
        <v>97</v>
      </c>
    </row>
    <row r="391" spans="11:13" ht="15.75" customHeight="1">
      <c r="K391" s="34" t="s">
        <v>333</v>
      </c>
      <c r="L391" s="35"/>
      <c r="M391" s="34" t="s">
        <v>333</v>
      </c>
    </row>
    <row r="392" spans="11:13" ht="15.75" customHeight="1">
      <c r="K392" s="21" t="s">
        <v>56</v>
      </c>
      <c r="L392" s="21"/>
      <c r="M392" s="21" t="s">
        <v>56</v>
      </c>
    </row>
    <row r="393" spans="2:11" ht="15.75" customHeight="1">
      <c r="B393" s="1" t="s">
        <v>123</v>
      </c>
      <c r="C393" s="1"/>
      <c r="K393" s="70"/>
    </row>
    <row r="394" spans="2:13" ht="15.75" customHeight="1">
      <c r="B394" s="22" t="s">
        <v>68</v>
      </c>
      <c r="K394" s="70"/>
      <c r="M394" s="70"/>
    </row>
    <row r="395" spans="2:13" ht="15.75" customHeight="1">
      <c r="B395" s="23" t="s">
        <v>223</v>
      </c>
      <c r="C395" s="23"/>
      <c r="K395" s="25">
        <f>562-5</f>
        <v>557</v>
      </c>
      <c r="L395" s="25"/>
      <c r="M395" s="25">
        <f>1292-5</f>
        <v>1287</v>
      </c>
    </row>
    <row r="396" spans="2:13" ht="15.75" customHeight="1">
      <c r="B396" s="23" t="s">
        <v>374</v>
      </c>
      <c r="C396" s="23"/>
      <c r="K396" s="25">
        <v>-67</v>
      </c>
      <c r="L396" s="25"/>
      <c r="M396" s="25">
        <f>-67+3</f>
        <v>-64</v>
      </c>
    </row>
    <row r="397" spans="11:13" ht="15.75" customHeight="1">
      <c r="K397" s="45">
        <f>SUM(K395:K396)</f>
        <v>490</v>
      </c>
      <c r="L397" s="25"/>
      <c r="M397" s="45">
        <f>SUM(M395:M396)</f>
        <v>1223</v>
      </c>
    </row>
    <row r="398" spans="11:13" ht="15.75" customHeight="1">
      <c r="K398" s="25"/>
      <c r="L398" s="25"/>
      <c r="M398" s="25"/>
    </row>
    <row r="399" spans="2:13" ht="15.75" customHeight="1">
      <c r="B399" s="22" t="s">
        <v>124</v>
      </c>
      <c r="K399" s="25"/>
      <c r="L399" s="25"/>
      <c r="M399" s="25"/>
    </row>
    <row r="400" spans="2:13" ht="15.75" customHeight="1">
      <c r="B400" s="23" t="s">
        <v>285</v>
      </c>
      <c r="K400" s="25">
        <v>3</v>
      </c>
      <c r="L400" s="25"/>
      <c r="M400" s="25">
        <v>6</v>
      </c>
    </row>
    <row r="401" spans="2:13" ht="15.75" customHeight="1">
      <c r="B401" s="23" t="s">
        <v>316</v>
      </c>
      <c r="C401" s="23"/>
      <c r="K401" s="26">
        <v>-5</v>
      </c>
      <c r="L401" s="25"/>
      <c r="M401" s="26">
        <v>-10</v>
      </c>
    </row>
    <row r="402" spans="2:13" ht="15.75" customHeight="1">
      <c r="B402" s="23"/>
      <c r="C402" s="23"/>
      <c r="K402" s="45">
        <f>SUM(K400:K401)</f>
        <v>-2</v>
      </c>
      <c r="L402" s="25"/>
      <c r="M402" s="45">
        <f>SUM(M400:M401)</f>
        <v>-4</v>
      </c>
    </row>
    <row r="403" spans="2:3" ht="15.75" customHeight="1">
      <c r="B403" s="23"/>
      <c r="C403" s="23"/>
    </row>
    <row r="404" spans="2:13" ht="15.75" customHeight="1" thickBot="1">
      <c r="B404" s="22" t="s">
        <v>42</v>
      </c>
      <c r="K404" s="46">
        <f>+K397+K402</f>
        <v>488</v>
      </c>
      <c r="M404" s="46">
        <f>+M397+M402</f>
        <v>1219</v>
      </c>
    </row>
    <row r="405" spans="1:13" ht="15.75" customHeight="1" thickTop="1">
      <c r="A405" s="97"/>
      <c r="K405" s="39"/>
      <c r="L405" s="39"/>
      <c r="M405" s="104"/>
    </row>
    <row r="406" spans="1:3" ht="15.75" customHeight="1">
      <c r="A406" s="23" t="s">
        <v>129</v>
      </c>
      <c r="B406" s="5" t="s">
        <v>207</v>
      </c>
      <c r="C406" s="5"/>
    </row>
    <row r="407" spans="11:13" ht="15.75" customHeight="1">
      <c r="K407" s="21" t="s">
        <v>68</v>
      </c>
      <c r="L407" s="21"/>
      <c r="M407" s="21" t="s">
        <v>68</v>
      </c>
    </row>
    <row r="408" spans="11:13" ht="15.75" customHeight="1">
      <c r="K408" s="21" t="s">
        <v>149</v>
      </c>
      <c r="L408" s="21"/>
      <c r="M408" s="21" t="s">
        <v>149</v>
      </c>
    </row>
    <row r="409" spans="11:13" ht="15.75" customHeight="1">
      <c r="K409" s="21" t="s">
        <v>142</v>
      </c>
      <c r="L409" s="21"/>
      <c r="M409" s="21" t="s">
        <v>98</v>
      </c>
    </row>
    <row r="410" spans="11:13" ht="15.75" customHeight="1">
      <c r="K410" s="21" t="s">
        <v>97</v>
      </c>
      <c r="L410" s="21"/>
      <c r="M410" s="21" t="s">
        <v>97</v>
      </c>
    </row>
    <row r="411" spans="11:13" ht="15.75" customHeight="1">
      <c r="K411" s="34" t="s">
        <v>333</v>
      </c>
      <c r="L411" s="35"/>
      <c r="M411" s="34" t="s">
        <v>333</v>
      </c>
    </row>
    <row r="412" spans="11:13" ht="15.75" customHeight="1">
      <c r="K412" s="21" t="s">
        <v>56</v>
      </c>
      <c r="L412" s="21"/>
      <c r="M412" s="21" t="s">
        <v>56</v>
      </c>
    </row>
    <row r="413" spans="2:11" ht="15.75" customHeight="1">
      <c r="B413" s="1" t="s">
        <v>96</v>
      </c>
      <c r="K413" s="87"/>
    </row>
    <row r="414" spans="2:13" ht="15.75" customHeight="1">
      <c r="B414" s="22" t="s">
        <v>55</v>
      </c>
      <c r="D414" s="22" t="s">
        <v>101</v>
      </c>
      <c r="K414" s="25">
        <v>125</v>
      </c>
      <c r="M414" s="25">
        <v>125</v>
      </c>
    </row>
    <row r="415" spans="4:13" ht="15.75" customHeight="1">
      <c r="D415" s="22" t="s">
        <v>100</v>
      </c>
      <c r="I415" s="87"/>
      <c r="K415" s="25">
        <v>183</v>
      </c>
      <c r="M415" s="25">
        <v>198</v>
      </c>
    </row>
    <row r="416" spans="4:13" ht="15.75" customHeight="1">
      <c r="D416" s="22" t="s">
        <v>99</v>
      </c>
      <c r="I416" s="87"/>
      <c r="K416" s="25">
        <v>1</v>
      </c>
      <c r="M416" s="25">
        <v>7</v>
      </c>
    </row>
    <row r="417" ht="15.75" customHeight="1">
      <c r="K417" s="87"/>
    </row>
    <row r="418" spans="2:11" ht="15.75" customHeight="1">
      <c r="B418" s="22" t="s">
        <v>57</v>
      </c>
      <c r="D418" s="22" t="s">
        <v>389</v>
      </c>
      <c r="K418" s="70"/>
    </row>
    <row r="419" spans="4:13" ht="15.75" customHeight="1">
      <c r="D419" s="22" t="s">
        <v>356</v>
      </c>
      <c r="M419" s="94"/>
    </row>
    <row r="420" spans="4:13" ht="15.75" customHeight="1">
      <c r="D420" s="22" t="s">
        <v>102</v>
      </c>
      <c r="K420" s="25"/>
      <c r="L420" s="25"/>
      <c r="M420" s="25">
        <v>289</v>
      </c>
    </row>
    <row r="421" spans="4:13" ht="15.75" customHeight="1">
      <c r="D421" s="22" t="s">
        <v>103</v>
      </c>
      <c r="K421" s="25"/>
      <c r="L421" s="25"/>
      <c r="M421" s="25">
        <v>260</v>
      </c>
    </row>
    <row r="422" spans="4:13" ht="15.75" customHeight="1">
      <c r="D422" s="22" t="s">
        <v>104</v>
      </c>
      <c r="K422" s="25"/>
      <c r="L422" s="25"/>
      <c r="M422" s="25">
        <v>260</v>
      </c>
    </row>
    <row r="423" spans="1:13" ht="15.75" customHeight="1">
      <c r="A423" s="97"/>
      <c r="K423" s="39"/>
      <c r="L423" s="39"/>
      <c r="M423" s="104"/>
    </row>
    <row r="424" spans="1:13" ht="15.75" customHeight="1">
      <c r="A424" s="97"/>
      <c r="K424" s="39"/>
      <c r="L424" s="39"/>
      <c r="M424" s="39"/>
    </row>
    <row r="425" spans="1:13" ht="15.75" customHeight="1">
      <c r="A425" s="97"/>
      <c r="K425" s="39"/>
      <c r="L425" s="39"/>
      <c r="M425" s="39"/>
    </row>
    <row r="426" spans="1:13" ht="15.75" customHeight="1">
      <c r="A426" s="97"/>
      <c r="K426" s="39"/>
      <c r="L426" s="39"/>
      <c r="M426" s="39"/>
    </row>
    <row r="427" spans="1:13" ht="15.75" customHeight="1">
      <c r="A427" s="136" t="s">
        <v>204</v>
      </c>
      <c r="B427" s="136"/>
      <c r="C427" s="136"/>
      <c r="K427" s="39"/>
      <c r="L427" s="39"/>
      <c r="M427" s="39"/>
    </row>
    <row r="428" spans="1:13" ht="15.75" customHeight="1">
      <c r="A428" s="137" t="str">
        <f>+A381</f>
        <v>26870 D</v>
      </c>
      <c r="B428" s="138"/>
      <c r="C428" s="139"/>
      <c r="K428" s="39"/>
      <c r="L428" s="39"/>
      <c r="M428" s="100" t="s">
        <v>125</v>
      </c>
    </row>
    <row r="429" spans="11:13" ht="15.75" customHeight="1">
      <c r="K429" s="39"/>
      <c r="L429" s="39"/>
      <c r="M429" s="39"/>
    </row>
    <row r="430" spans="11:13" ht="15.75" customHeight="1">
      <c r="K430" s="39"/>
      <c r="L430" s="39"/>
      <c r="M430" s="39"/>
    </row>
    <row r="431" spans="1:3" ht="15.75" customHeight="1">
      <c r="A431" s="23" t="s">
        <v>130</v>
      </c>
      <c r="B431" s="5" t="s">
        <v>118</v>
      </c>
      <c r="C431" s="5"/>
    </row>
    <row r="432" spans="2:13" ht="15.75" customHeight="1">
      <c r="B432" s="135" t="s">
        <v>220</v>
      </c>
      <c r="C432" s="135"/>
      <c r="D432" s="135"/>
      <c r="E432" s="135"/>
      <c r="F432" s="135"/>
      <c r="G432" s="135"/>
      <c r="H432" s="135"/>
      <c r="I432" s="135"/>
      <c r="J432" s="135"/>
      <c r="K432" s="135"/>
      <c r="L432" s="135"/>
      <c r="M432" s="135"/>
    </row>
    <row r="433" spans="11:13" ht="15.75" customHeight="1">
      <c r="K433" s="39"/>
      <c r="L433" s="39"/>
      <c r="M433" s="39"/>
    </row>
    <row r="434" spans="1:3" ht="15.75" customHeight="1">
      <c r="A434" s="23" t="s">
        <v>131</v>
      </c>
      <c r="B434" s="5" t="s">
        <v>105</v>
      </c>
      <c r="C434" s="5"/>
    </row>
    <row r="435" ht="15.75" customHeight="1">
      <c r="M435" s="35" t="s">
        <v>42</v>
      </c>
    </row>
    <row r="436" ht="15.75" customHeight="1">
      <c r="M436" s="21" t="s">
        <v>56</v>
      </c>
    </row>
    <row r="437" ht="15.75" customHeight="1">
      <c r="B437" s="22" t="s">
        <v>357</v>
      </c>
    </row>
    <row r="438" spans="2:13" ht="15.75" customHeight="1">
      <c r="B438" s="36" t="s">
        <v>55</v>
      </c>
      <c r="C438" s="36"/>
      <c r="D438" s="22" t="s">
        <v>107</v>
      </c>
      <c r="G438" s="23" t="s">
        <v>110</v>
      </c>
      <c r="K438" s="70"/>
      <c r="M438" s="25">
        <v>207</v>
      </c>
    </row>
    <row r="439" spans="4:13" ht="15.75" customHeight="1">
      <c r="D439" s="22" t="s">
        <v>106</v>
      </c>
      <c r="G439" s="23" t="s">
        <v>110</v>
      </c>
      <c r="K439" s="70"/>
      <c r="M439" s="26">
        <v>574</v>
      </c>
    </row>
    <row r="440" spans="7:13" ht="9.75" customHeight="1">
      <c r="G440" s="23"/>
      <c r="M440" s="63"/>
    </row>
    <row r="441" ht="15.75" customHeight="1" thickBot="1">
      <c r="M441" s="38">
        <f>SUM(M438:M439)</f>
        <v>781</v>
      </c>
    </row>
    <row r="442" ht="15.75" customHeight="1" thickTop="1">
      <c r="M442" s="25"/>
    </row>
    <row r="443" spans="2:13" ht="15.75" customHeight="1">
      <c r="B443" s="36" t="s">
        <v>57</v>
      </c>
      <c r="C443" s="36"/>
      <c r="D443" s="22" t="s">
        <v>108</v>
      </c>
      <c r="M443" s="25">
        <f>+M441</f>
        <v>781</v>
      </c>
    </row>
    <row r="444" spans="4:13" ht="15.75" customHeight="1">
      <c r="D444" s="22" t="s">
        <v>109</v>
      </c>
      <c r="M444" s="26">
        <v>0</v>
      </c>
    </row>
    <row r="445" ht="9.75" customHeight="1">
      <c r="M445" s="63"/>
    </row>
    <row r="446" ht="15.75" customHeight="1" thickBot="1">
      <c r="M446" s="38">
        <f>SUM(M443:M444)</f>
        <v>781</v>
      </c>
    </row>
    <row r="447" spans="11:13" ht="15.75" customHeight="1" thickTop="1">
      <c r="K447" s="39"/>
      <c r="L447" s="39"/>
      <c r="M447" s="39"/>
    </row>
    <row r="448" spans="1:3" ht="15.75" customHeight="1">
      <c r="A448" s="23" t="s">
        <v>132</v>
      </c>
      <c r="B448" s="5" t="s">
        <v>70</v>
      </c>
      <c r="C448" s="5"/>
    </row>
    <row r="449" spans="2:13" ht="15.75" customHeight="1">
      <c r="B449" s="135" t="s">
        <v>222</v>
      </c>
      <c r="C449" s="135"/>
      <c r="D449" s="135"/>
      <c r="E449" s="135"/>
      <c r="F449" s="135"/>
      <c r="G449" s="135"/>
      <c r="H449" s="135"/>
      <c r="I449" s="135"/>
      <c r="J449" s="135"/>
      <c r="K449" s="135"/>
      <c r="L449" s="135"/>
      <c r="M449" s="135"/>
    </row>
    <row r="450" spans="2:13" ht="15.75" customHeight="1">
      <c r="B450" s="135"/>
      <c r="C450" s="135"/>
      <c r="D450" s="135"/>
      <c r="E450" s="135"/>
      <c r="F450" s="135"/>
      <c r="G450" s="135"/>
      <c r="H450" s="135"/>
      <c r="I450" s="135"/>
      <c r="J450" s="135"/>
      <c r="K450" s="135"/>
      <c r="L450" s="135"/>
      <c r="M450" s="135"/>
    </row>
    <row r="451" spans="11:13" ht="15.75" customHeight="1">
      <c r="K451" s="39"/>
      <c r="L451" s="39"/>
      <c r="M451" s="39"/>
    </row>
    <row r="452" spans="1:13" ht="15.75" customHeight="1">
      <c r="A452" s="23" t="s">
        <v>135</v>
      </c>
      <c r="B452" s="112" t="s">
        <v>270</v>
      </c>
      <c r="C452" s="112"/>
      <c r="D452" s="135"/>
      <c r="E452" s="135"/>
      <c r="F452" s="135"/>
      <c r="G452" s="135"/>
      <c r="H452" s="135"/>
      <c r="I452" s="135"/>
      <c r="J452" s="135"/>
      <c r="K452" s="135"/>
      <c r="L452" s="135"/>
      <c r="M452" s="135"/>
    </row>
    <row r="453" spans="1:13" ht="15.75" customHeight="1">
      <c r="A453" s="23"/>
      <c r="B453" s="135"/>
      <c r="C453" s="135"/>
      <c r="D453" s="135"/>
      <c r="E453" s="135"/>
      <c r="F453" s="135"/>
      <c r="G453" s="135"/>
      <c r="H453" s="135"/>
      <c r="I453" s="135"/>
      <c r="J453" s="135"/>
      <c r="K453" s="135"/>
      <c r="L453" s="135"/>
      <c r="M453" s="135"/>
    </row>
    <row r="455" spans="7:13" ht="15.75" customHeight="1">
      <c r="G455" s="21" t="s">
        <v>68</v>
      </c>
      <c r="H455" s="21"/>
      <c r="I455" s="21" t="s">
        <v>143</v>
      </c>
      <c r="J455" s="21"/>
      <c r="K455" s="21"/>
      <c r="L455" s="21"/>
      <c r="M455" s="21"/>
    </row>
    <row r="456" spans="7:13" ht="15.75" customHeight="1">
      <c r="G456" s="21" t="s">
        <v>149</v>
      </c>
      <c r="H456" s="21"/>
      <c r="I456" s="21" t="s">
        <v>149</v>
      </c>
      <c r="J456" s="21"/>
      <c r="K456" s="21"/>
      <c r="L456" s="21"/>
      <c r="M456" s="21"/>
    </row>
    <row r="457" spans="7:13" ht="15.75" customHeight="1">
      <c r="G457" s="21" t="s">
        <v>142</v>
      </c>
      <c r="H457" s="21"/>
      <c r="I457" s="21" t="s">
        <v>142</v>
      </c>
      <c r="J457" s="21"/>
      <c r="K457" s="21"/>
      <c r="L457" s="21"/>
      <c r="M457" s="21"/>
    </row>
    <row r="458" spans="7:13" ht="15.75" customHeight="1">
      <c r="G458" s="34" t="s">
        <v>333</v>
      </c>
      <c r="H458" s="35"/>
      <c r="I458" s="34" t="s">
        <v>280</v>
      </c>
      <c r="J458" s="35"/>
      <c r="K458" s="140" t="s">
        <v>286</v>
      </c>
      <c r="L458" s="140"/>
      <c r="M458" s="140"/>
    </row>
    <row r="459" spans="7:13" ht="15.75" customHeight="1">
      <c r="G459" s="21" t="s">
        <v>56</v>
      </c>
      <c r="H459" s="21"/>
      <c r="I459" s="21" t="s">
        <v>56</v>
      </c>
      <c r="J459" s="21"/>
      <c r="K459" s="21" t="s">
        <v>56</v>
      </c>
      <c r="L459" s="21"/>
      <c r="M459" s="21" t="s">
        <v>144</v>
      </c>
    </row>
    <row r="461" spans="2:13" ht="15.75" customHeight="1">
      <c r="B461" s="22" t="s">
        <v>145</v>
      </c>
      <c r="G461" s="25">
        <f>+GIS!F16</f>
        <v>12855</v>
      </c>
      <c r="H461" s="25"/>
      <c r="I461" s="101">
        <v>11834</v>
      </c>
      <c r="J461" s="25"/>
      <c r="K461" s="25">
        <f>+G461-I461</f>
        <v>1021</v>
      </c>
      <c r="L461" s="44"/>
      <c r="M461" s="44">
        <f>+K461/I461*100</f>
        <v>8.627682947439581</v>
      </c>
    </row>
    <row r="462" spans="2:13" ht="15.75" customHeight="1">
      <c r="B462" s="22" t="s">
        <v>246</v>
      </c>
      <c r="G462" s="25"/>
      <c r="H462" s="25"/>
      <c r="I462" s="101"/>
      <c r="J462" s="25"/>
      <c r="K462" s="25"/>
      <c r="L462" s="44"/>
      <c r="M462" s="44"/>
    </row>
    <row r="463" spans="3:13" ht="15.75" customHeight="1">
      <c r="C463" s="22" t="s">
        <v>247</v>
      </c>
      <c r="G463" s="25">
        <f>+GIS!F36</f>
        <v>2667</v>
      </c>
      <c r="H463" s="25"/>
      <c r="I463" s="101">
        <v>2457</v>
      </c>
      <c r="J463" s="25"/>
      <c r="K463" s="25">
        <f>+G463-I463</f>
        <v>210</v>
      </c>
      <c r="L463" s="44"/>
      <c r="M463" s="44">
        <f>+K463/I463*100</f>
        <v>8.547008547008547</v>
      </c>
    </row>
    <row r="464" spans="2:13" ht="15.75" customHeight="1">
      <c r="B464" s="22" t="s">
        <v>146</v>
      </c>
      <c r="G464" s="25">
        <f>+GIS!F40</f>
        <v>2683</v>
      </c>
      <c r="H464" s="25"/>
      <c r="I464" s="101">
        <v>2630</v>
      </c>
      <c r="J464" s="25"/>
      <c r="K464" s="25">
        <f>+G464-I464</f>
        <v>53</v>
      </c>
      <c r="L464" s="44"/>
      <c r="M464" s="44">
        <f>+K464/I464*100</f>
        <v>2.0152091254752853</v>
      </c>
    </row>
    <row r="465" spans="2:13" ht="15.75" customHeight="1">
      <c r="B465" s="22" t="s">
        <v>147</v>
      </c>
      <c r="G465" s="25"/>
      <c r="H465" s="25"/>
      <c r="I465" s="101"/>
      <c r="J465" s="25"/>
      <c r="K465" s="25"/>
      <c r="L465" s="44"/>
      <c r="M465" s="44"/>
    </row>
    <row r="466" spans="3:13" ht="15.75" customHeight="1">
      <c r="C466" s="22" t="s">
        <v>241</v>
      </c>
      <c r="G466" s="25">
        <f>+GIS!F48</f>
        <v>2141</v>
      </c>
      <c r="H466" s="25"/>
      <c r="I466" s="101">
        <v>1833</v>
      </c>
      <c r="J466" s="25"/>
      <c r="K466" s="25">
        <f>+G466-I466</f>
        <v>308</v>
      </c>
      <c r="L466" s="44"/>
      <c r="M466" s="44">
        <f>+K466/I466*100</f>
        <v>16.80305510092744</v>
      </c>
    </row>
    <row r="468" spans="2:13" ht="15.75" customHeight="1">
      <c r="B468" s="135" t="s">
        <v>391</v>
      </c>
      <c r="C468" s="135"/>
      <c r="D468" s="135"/>
      <c r="E468" s="135"/>
      <c r="F468" s="135"/>
      <c r="G468" s="135"/>
      <c r="H468" s="135"/>
      <c r="I468" s="135"/>
      <c r="J468" s="135"/>
      <c r="K468" s="135"/>
      <c r="L468" s="135"/>
      <c r="M468" s="135"/>
    </row>
    <row r="469" spans="2:13" ht="15.75" customHeight="1">
      <c r="B469" s="135"/>
      <c r="C469" s="135"/>
      <c r="D469" s="135"/>
      <c r="E469" s="135"/>
      <c r="F469" s="135"/>
      <c r="G469" s="135"/>
      <c r="H469" s="135"/>
      <c r="I469" s="135"/>
      <c r="J469" s="135"/>
      <c r="K469" s="135"/>
      <c r="L469" s="135"/>
      <c r="M469" s="135"/>
    </row>
    <row r="470" spans="2:13" ht="15.75" customHeight="1">
      <c r="B470" s="86"/>
      <c r="C470" s="86"/>
      <c r="D470" s="86"/>
      <c r="E470" s="86"/>
      <c r="F470" s="86"/>
      <c r="G470" s="86"/>
      <c r="H470" s="86"/>
      <c r="I470" s="86"/>
      <c r="J470" s="86"/>
      <c r="K470" s="86"/>
      <c r="L470" s="86"/>
      <c r="M470" s="86"/>
    </row>
    <row r="471" spans="2:13" ht="15.75" customHeight="1">
      <c r="B471" s="86"/>
      <c r="C471" s="86"/>
      <c r="D471" s="86"/>
      <c r="E471" s="86"/>
      <c r="F471" s="86"/>
      <c r="G471" s="86"/>
      <c r="H471" s="86"/>
      <c r="I471" s="86"/>
      <c r="J471" s="86"/>
      <c r="K471" s="86"/>
      <c r="L471" s="86"/>
      <c r="M471" s="86"/>
    </row>
    <row r="472" spans="2:13" ht="15.75" customHeight="1">
      <c r="B472" s="86"/>
      <c r="C472" s="86"/>
      <c r="D472" s="86"/>
      <c r="E472" s="86"/>
      <c r="F472" s="86"/>
      <c r="G472" s="86"/>
      <c r="H472" s="86"/>
      <c r="I472" s="86"/>
      <c r="J472" s="86"/>
      <c r="K472" s="86"/>
      <c r="L472" s="86"/>
      <c r="M472" s="86"/>
    </row>
    <row r="473" spans="2:13" ht="15.75" customHeight="1">
      <c r="B473" s="86"/>
      <c r="C473" s="86"/>
      <c r="D473" s="86"/>
      <c r="E473" s="86"/>
      <c r="F473" s="86"/>
      <c r="G473" s="86"/>
      <c r="H473" s="86"/>
      <c r="I473" s="86"/>
      <c r="J473" s="86"/>
      <c r="K473" s="86"/>
      <c r="L473" s="86"/>
      <c r="M473" s="86"/>
    </row>
    <row r="474" spans="2:13" ht="15.75" customHeight="1">
      <c r="B474" s="86"/>
      <c r="C474" s="86"/>
      <c r="D474" s="86"/>
      <c r="E474" s="86"/>
      <c r="F474" s="86"/>
      <c r="G474" s="86"/>
      <c r="H474" s="86"/>
      <c r="I474" s="86"/>
      <c r="J474" s="86"/>
      <c r="K474" s="86"/>
      <c r="L474" s="86"/>
      <c r="M474" s="86"/>
    </row>
    <row r="475" spans="1:13" ht="15.75" customHeight="1">
      <c r="A475" s="136" t="s">
        <v>204</v>
      </c>
      <c r="B475" s="136"/>
      <c r="C475" s="136"/>
      <c r="K475" s="39"/>
      <c r="L475" s="39"/>
      <c r="M475" s="39"/>
    </row>
    <row r="476" spans="1:13" ht="15.75" customHeight="1">
      <c r="A476" s="137" t="str">
        <f>+A428</f>
        <v>26870 D</v>
      </c>
      <c r="B476" s="138"/>
      <c r="C476" s="139"/>
      <c r="K476" s="39"/>
      <c r="L476" s="39"/>
      <c r="M476" s="100" t="s">
        <v>127</v>
      </c>
    </row>
    <row r="477" spans="2:13" ht="15.75" customHeight="1">
      <c r="B477" s="86"/>
      <c r="C477" s="86"/>
      <c r="D477" s="86"/>
      <c r="E477" s="86"/>
      <c r="F477" s="86"/>
      <c r="G477" s="86"/>
      <c r="H477" s="86"/>
      <c r="I477" s="86"/>
      <c r="J477" s="86"/>
      <c r="K477" s="86"/>
      <c r="L477" s="86"/>
      <c r="M477" s="86"/>
    </row>
    <row r="478" spans="2:13" ht="15.75" customHeight="1">
      <c r="B478" s="86"/>
      <c r="C478" s="86"/>
      <c r="D478" s="86"/>
      <c r="E478" s="86"/>
      <c r="F478" s="86"/>
      <c r="G478" s="86"/>
      <c r="H478" s="86"/>
      <c r="I478" s="86"/>
      <c r="J478" s="86"/>
      <c r="K478" s="86"/>
      <c r="L478" s="86"/>
      <c r="M478" s="86"/>
    </row>
    <row r="479" spans="1:3" ht="15.75" customHeight="1">
      <c r="A479" s="23" t="s">
        <v>136</v>
      </c>
      <c r="B479" s="5" t="s">
        <v>126</v>
      </c>
      <c r="C479" s="5"/>
    </row>
    <row r="481" spans="7:13" ht="15.75" customHeight="1">
      <c r="G481" s="21" t="s">
        <v>68</v>
      </c>
      <c r="H481" s="21"/>
      <c r="I481" s="21" t="s">
        <v>151</v>
      </c>
      <c r="J481" s="21"/>
      <c r="K481" s="21"/>
      <c r="L481" s="21"/>
      <c r="M481" s="21"/>
    </row>
    <row r="482" spans="7:13" ht="15.75" customHeight="1">
      <c r="G482" s="21" t="s">
        <v>149</v>
      </c>
      <c r="H482" s="21"/>
      <c r="I482" s="21" t="s">
        <v>149</v>
      </c>
      <c r="J482" s="21"/>
      <c r="K482" s="21"/>
      <c r="L482" s="21"/>
      <c r="M482" s="21"/>
    </row>
    <row r="483" spans="7:13" ht="15.75" customHeight="1">
      <c r="G483" s="21" t="s">
        <v>150</v>
      </c>
      <c r="H483" s="21"/>
      <c r="I483" s="21" t="s">
        <v>98</v>
      </c>
      <c r="J483" s="21"/>
      <c r="K483" s="21"/>
      <c r="L483" s="21"/>
      <c r="M483" s="21"/>
    </row>
    <row r="484" spans="7:13" ht="15.75" customHeight="1">
      <c r="G484" s="34" t="s">
        <v>333</v>
      </c>
      <c r="H484" s="35"/>
      <c r="I484" s="34" t="s">
        <v>334</v>
      </c>
      <c r="J484" s="35"/>
      <c r="K484" s="140" t="s">
        <v>286</v>
      </c>
      <c r="L484" s="140"/>
      <c r="M484" s="140"/>
    </row>
    <row r="485" spans="7:13" ht="15.75" customHeight="1">
      <c r="G485" s="21" t="s">
        <v>56</v>
      </c>
      <c r="H485" s="21"/>
      <c r="I485" s="21" t="s">
        <v>56</v>
      </c>
      <c r="J485" s="21"/>
      <c r="K485" s="21" t="s">
        <v>56</v>
      </c>
      <c r="L485" s="21"/>
      <c r="M485" s="21" t="s">
        <v>144</v>
      </c>
    </row>
    <row r="487" spans="2:13" ht="15.75" customHeight="1">
      <c r="B487" s="22" t="s">
        <v>145</v>
      </c>
      <c r="G487" s="25">
        <f>+GIS!J16</f>
        <v>24689</v>
      </c>
      <c r="H487" s="25"/>
      <c r="I487" s="25">
        <f>+GIS!L16</f>
        <v>22264</v>
      </c>
      <c r="J487" s="25"/>
      <c r="K487" s="25">
        <f>+G487-I487</f>
        <v>2425</v>
      </c>
      <c r="L487" s="44"/>
      <c r="M487" s="44">
        <f>+K487/I487*100</f>
        <v>10.892022996766078</v>
      </c>
    </row>
    <row r="488" spans="2:13" ht="15.75" customHeight="1">
      <c r="B488" s="22" t="s">
        <v>246</v>
      </c>
      <c r="G488" s="25"/>
      <c r="H488" s="25"/>
      <c r="I488" s="25"/>
      <c r="J488" s="25"/>
      <c r="K488" s="25"/>
      <c r="L488" s="44"/>
      <c r="M488" s="44"/>
    </row>
    <row r="489" spans="3:13" ht="15.75" customHeight="1">
      <c r="C489" s="22" t="s">
        <v>247</v>
      </c>
      <c r="G489" s="25">
        <f>+GIS!J36</f>
        <v>5124</v>
      </c>
      <c r="H489" s="25"/>
      <c r="I489" s="25">
        <f>+GIS!L36</f>
        <v>3958</v>
      </c>
      <c r="J489" s="25"/>
      <c r="K489" s="25">
        <f>+G489-I489</f>
        <v>1166</v>
      </c>
      <c r="L489" s="44"/>
      <c r="M489" s="44">
        <f>+K489/I489*100</f>
        <v>29.45932289034866</v>
      </c>
    </row>
    <row r="490" spans="2:13" ht="15.75" customHeight="1">
      <c r="B490" s="22" t="s">
        <v>146</v>
      </c>
      <c r="G490" s="25">
        <f>+GIS!J40</f>
        <v>5313</v>
      </c>
      <c r="H490" s="25"/>
      <c r="I490" s="25">
        <f>+GIS!L40</f>
        <v>3932</v>
      </c>
      <c r="J490" s="25"/>
      <c r="K490" s="25">
        <f>+G490-I490</f>
        <v>1381</v>
      </c>
      <c r="L490" s="44"/>
      <c r="M490" s="44">
        <f>+K490/I490*100</f>
        <v>35.12207527975585</v>
      </c>
    </row>
    <row r="491" spans="2:13" ht="15.75" customHeight="1">
      <c r="B491" s="22" t="s">
        <v>147</v>
      </c>
      <c r="G491" s="25"/>
      <c r="H491" s="25"/>
      <c r="I491" s="25"/>
      <c r="J491" s="25"/>
      <c r="K491" s="25"/>
      <c r="L491" s="44"/>
      <c r="M491" s="44"/>
    </row>
    <row r="492" spans="3:13" ht="15.75" customHeight="1">
      <c r="C492" s="22" t="s">
        <v>241</v>
      </c>
      <c r="G492" s="25">
        <f>+GIS!J48</f>
        <v>3974</v>
      </c>
      <c r="H492" s="25"/>
      <c r="I492" s="25">
        <f>+GIS!L48</f>
        <v>3566</v>
      </c>
      <c r="J492" s="25"/>
      <c r="K492" s="25">
        <f>+G492-I492</f>
        <v>408</v>
      </c>
      <c r="L492" s="44"/>
      <c r="M492" s="44">
        <f>+K492/I492*100</f>
        <v>11.441390914189569</v>
      </c>
    </row>
    <row r="493" ht="15.75" customHeight="1">
      <c r="G493" s="70"/>
    </row>
    <row r="494" spans="2:13" ht="15.75" customHeight="1">
      <c r="B494" s="135" t="s">
        <v>392</v>
      </c>
      <c r="C494" s="135"/>
      <c r="D494" s="135"/>
      <c r="E494" s="135"/>
      <c r="F494" s="135"/>
      <c r="G494" s="135"/>
      <c r="H494" s="135"/>
      <c r="I494" s="135"/>
      <c r="J494" s="135"/>
      <c r="K494" s="135"/>
      <c r="L494" s="135"/>
      <c r="M494" s="135"/>
    </row>
    <row r="495" spans="2:13" ht="15.75" customHeight="1">
      <c r="B495" s="124"/>
      <c r="C495" s="124"/>
      <c r="D495" s="124"/>
      <c r="E495" s="124"/>
      <c r="F495" s="124"/>
      <c r="G495" s="124"/>
      <c r="H495" s="124"/>
      <c r="I495" s="124"/>
      <c r="J495" s="124"/>
      <c r="K495" s="124"/>
      <c r="L495" s="124"/>
      <c r="M495" s="124"/>
    </row>
    <row r="496" spans="2:13" ht="15.75" customHeight="1">
      <c r="B496" s="32"/>
      <c r="C496" s="32"/>
      <c r="D496" s="32"/>
      <c r="E496" s="32"/>
      <c r="F496" s="32"/>
      <c r="G496" s="32"/>
      <c r="H496" s="32"/>
      <c r="I496" s="32"/>
      <c r="J496" s="32"/>
      <c r="K496" s="32"/>
      <c r="L496" s="32"/>
      <c r="M496" s="32"/>
    </row>
    <row r="497" spans="1:3" ht="15.75" customHeight="1">
      <c r="A497" s="23" t="s">
        <v>137</v>
      </c>
      <c r="B497" s="5" t="s">
        <v>73</v>
      </c>
      <c r="C497" s="5"/>
    </row>
    <row r="498" spans="2:13" ht="15.75" customHeight="1">
      <c r="B498" s="135" t="s">
        <v>300</v>
      </c>
      <c r="C498" s="135"/>
      <c r="D498" s="135"/>
      <c r="E498" s="135"/>
      <c r="F498" s="135"/>
      <c r="G498" s="135"/>
      <c r="H498" s="135"/>
      <c r="I498" s="135"/>
      <c r="J498" s="135"/>
      <c r="K498" s="135"/>
      <c r="L498" s="135"/>
      <c r="M498" s="135"/>
    </row>
    <row r="499" spans="2:13" ht="15.75" customHeight="1">
      <c r="B499" s="135"/>
      <c r="C499" s="135"/>
      <c r="D499" s="135"/>
      <c r="E499" s="135"/>
      <c r="F499" s="135"/>
      <c r="G499" s="135"/>
      <c r="H499" s="135"/>
      <c r="I499" s="135"/>
      <c r="J499" s="135"/>
      <c r="K499" s="135"/>
      <c r="L499" s="135"/>
      <c r="M499" s="135"/>
    </row>
    <row r="500" spans="2:13" ht="15.75" customHeight="1">
      <c r="B500" s="86"/>
      <c r="C500" s="86"/>
      <c r="D500" s="86"/>
      <c r="E500" s="86"/>
      <c r="F500" s="86"/>
      <c r="G500" s="86"/>
      <c r="H500" s="86"/>
      <c r="I500" s="86"/>
      <c r="J500" s="86"/>
      <c r="K500" s="86"/>
      <c r="L500" s="86"/>
      <c r="M500" s="86"/>
    </row>
    <row r="501" spans="1:3" ht="15.75" customHeight="1">
      <c r="A501" s="23" t="s">
        <v>191</v>
      </c>
      <c r="B501" s="5" t="s">
        <v>152</v>
      </c>
      <c r="C501" s="5"/>
    </row>
    <row r="502" spans="2:6" ht="15.75" customHeight="1">
      <c r="B502" s="22" t="s">
        <v>55</v>
      </c>
      <c r="D502" s="22" t="s">
        <v>153</v>
      </c>
      <c r="F502" s="23" t="s">
        <v>155</v>
      </c>
    </row>
    <row r="503" ht="11.25" customHeight="1"/>
    <row r="504" spans="2:6" ht="15.75" customHeight="1">
      <c r="B504" s="22" t="s">
        <v>57</v>
      </c>
      <c r="D504" s="22" t="s">
        <v>154</v>
      </c>
      <c r="F504" s="23" t="s">
        <v>155</v>
      </c>
    </row>
    <row r="505" ht="15.75" customHeight="1">
      <c r="F505" s="23"/>
    </row>
    <row r="506" spans="1:13" ht="15.75" customHeight="1">
      <c r="A506" s="23" t="s">
        <v>231</v>
      </c>
      <c r="B506" s="5" t="s">
        <v>269</v>
      </c>
      <c r="K506" s="39"/>
      <c r="L506" s="39"/>
      <c r="M506" s="39"/>
    </row>
    <row r="507" spans="3:13" ht="15.75" customHeight="1">
      <c r="C507" s="5"/>
      <c r="G507" s="136" t="s">
        <v>332</v>
      </c>
      <c r="H507" s="136"/>
      <c r="I507" s="136"/>
      <c r="K507" s="136" t="s">
        <v>321</v>
      </c>
      <c r="L507" s="136"/>
      <c r="M507" s="136"/>
    </row>
    <row r="508" spans="7:13" ht="15.75" customHeight="1">
      <c r="G508" s="136" t="s">
        <v>93</v>
      </c>
      <c r="H508" s="136"/>
      <c r="I508" s="136"/>
      <c r="K508" s="136" t="s">
        <v>339</v>
      </c>
      <c r="L508" s="136"/>
      <c r="M508" s="136"/>
    </row>
    <row r="509" spans="7:13" ht="15.75" customHeight="1">
      <c r="G509" s="111" t="s">
        <v>349</v>
      </c>
      <c r="H509" s="111"/>
      <c r="I509" s="111"/>
      <c r="K509" s="111" t="s">
        <v>349</v>
      </c>
      <c r="L509" s="111"/>
      <c r="M509" s="111"/>
    </row>
    <row r="510" spans="7:13" ht="15.75" customHeight="1">
      <c r="G510" s="35">
        <v>2003</v>
      </c>
      <c r="H510" s="35"/>
      <c r="I510" s="35">
        <v>2002</v>
      </c>
      <c r="J510" s="35"/>
      <c r="K510" s="35">
        <v>2003</v>
      </c>
      <c r="L510" s="35"/>
      <c r="M510" s="35">
        <v>2002</v>
      </c>
    </row>
    <row r="511" spans="7:13" ht="15.75" customHeight="1">
      <c r="G511" s="21" t="s">
        <v>56</v>
      </c>
      <c r="H511" s="21"/>
      <c r="I511" s="21" t="s">
        <v>56</v>
      </c>
      <c r="J511" s="21"/>
      <c r="K511" s="21" t="s">
        <v>56</v>
      </c>
      <c r="L511" s="21"/>
      <c r="M511" s="21" t="s">
        <v>56</v>
      </c>
    </row>
    <row r="512" spans="8:13" ht="9.75" customHeight="1">
      <c r="H512" s="25"/>
      <c r="I512" s="25"/>
      <c r="J512" s="25"/>
      <c r="K512" s="25"/>
      <c r="L512" s="25"/>
      <c r="M512" s="25"/>
    </row>
    <row r="513" spans="2:13" ht="15.75" customHeight="1">
      <c r="B513" s="22" t="s">
        <v>224</v>
      </c>
      <c r="G513" s="26">
        <f>+GIS!F48</f>
        <v>2141</v>
      </c>
      <c r="H513" s="25"/>
      <c r="I513" s="26">
        <f>+GIS!H48</f>
        <v>2080</v>
      </c>
      <c r="J513" s="25"/>
      <c r="K513" s="26">
        <f>+GIS!J48</f>
        <v>3974</v>
      </c>
      <c r="L513" s="25"/>
      <c r="M513" s="26">
        <f>+GIS!L48</f>
        <v>3566</v>
      </c>
    </row>
    <row r="514" spans="8:13" ht="15.75" customHeight="1">
      <c r="H514" s="25"/>
      <c r="I514" s="25"/>
      <c r="J514" s="25"/>
      <c r="K514" s="25"/>
      <c r="L514" s="25"/>
      <c r="M514" s="25"/>
    </row>
    <row r="515" spans="7:13" ht="15.75" customHeight="1">
      <c r="G515" s="21" t="s">
        <v>212</v>
      </c>
      <c r="H515" s="25"/>
      <c r="I515" s="21" t="s">
        <v>212</v>
      </c>
      <c r="J515" s="25"/>
      <c r="K515" s="21" t="s">
        <v>212</v>
      </c>
      <c r="L515" s="25"/>
      <c r="M515" s="21" t="s">
        <v>212</v>
      </c>
    </row>
    <row r="516" spans="2:13" ht="15.75" customHeight="1">
      <c r="B516" s="22" t="s">
        <v>310</v>
      </c>
      <c r="H516" s="25"/>
      <c r="I516" s="25"/>
      <c r="J516" s="25"/>
      <c r="K516" s="25"/>
      <c r="L516" s="25"/>
      <c r="M516" s="25"/>
    </row>
    <row r="517" spans="2:13" ht="15.75" customHeight="1">
      <c r="B517" s="22" t="s">
        <v>309</v>
      </c>
      <c r="G517" s="25">
        <v>60800000</v>
      </c>
      <c r="H517" s="25"/>
      <c r="I517" s="53" t="s">
        <v>311</v>
      </c>
      <c r="J517" s="25"/>
      <c r="K517" s="25">
        <f>+G517</f>
        <v>60800000</v>
      </c>
      <c r="L517" s="25"/>
      <c r="M517" s="53" t="str">
        <f>+I517</f>
        <v>60,800,000*</v>
      </c>
    </row>
    <row r="518" spans="11:13" ht="11.25" customHeight="1">
      <c r="K518" s="39"/>
      <c r="L518" s="39"/>
      <c r="M518" s="39"/>
    </row>
    <row r="519" spans="7:13" ht="15.75" customHeight="1">
      <c r="G519" s="21" t="s">
        <v>33</v>
      </c>
      <c r="H519" s="25"/>
      <c r="I519" s="21" t="s">
        <v>33</v>
      </c>
      <c r="J519" s="25"/>
      <c r="K519" s="21" t="s">
        <v>33</v>
      </c>
      <c r="L519" s="25"/>
      <c r="M519" s="21" t="s">
        <v>33</v>
      </c>
    </row>
    <row r="520" spans="2:13" ht="15.75" customHeight="1">
      <c r="B520" s="22" t="s">
        <v>141</v>
      </c>
      <c r="H520" s="25"/>
      <c r="I520" s="25"/>
      <c r="J520" s="25"/>
      <c r="K520" s="25"/>
      <c r="L520" s="25"/>
      <c r="M520" s="25"/>
    </row>
    <row r="521" spans="2:13" ht="15.75" customHeight="1" thickBot="1">
      <c r="B521" s="22" t="s">
        <v>299</v>
      </c>
      <c r="G521" s="41">
        <f>+G513/G517*100000</f>
        <v>3.521381578947368</v>
      </c>
      <c r="H521" s="25"/>
      <c r="I521" s="41">
        <f>+I513/G517*100000</f>
        <v>3.4210526315789473</v>
      </c>
      <c r="J521" s="25"/>
      <c r="K521" s="41">
        <f>+K513/K517*100000</f>
        <v>6.536184210526315</v>
      </c>
      <c r="L521" s="25"/>
      <c r="M521" s="41">
        <f>+M513/K517*100000</f>
        <v>5.865131578947368</v>
      </c>
    </row>
    <row r="522" spans="11:13" ht="15.75" customHeight="1" thickTop="1">
      <c r="K522" s="39"/>
      <c r="L522" s="39"/>
      <c r="M522" s="108"/>
    </row>
    <row r="523" spans="1:13" ht="15.75" customHeight="1">
      <c r="A523" s="136" t="s">
        <v>204</v>
      </c>
      <c r="B523" s="136"/>
      <c r="C523" s="136"/>
      <c r="K523" s="39"/>
      <c r="L523" s="39"/>
      <c r="M523" s="39"/>
    </row>
    <row r="524" spans="1:13" ht="15.75" customHeight="1">
      <c r="A524" s="137" t="str">
        <f>+A476</f>
        <v>26870 D</v>
      </c>
      <c r="B524" s="138"/>
      <c r="C524" s="139"/>
      <c r="K524" s="39"/>
      <c r="L524" s="39"/>
      <c r="M524" s="100" t="s">
        <v>128</v>
      </c>
    </row>
    <row r="525" spans="11:13" ht="15.75" customHeight="1">
      <c r="K525" s="39"/>
      <c r="L525" s="39"/>
      <c r="M525" s="39"/>
    </row>
    <row r="527" spans="8:13" ht="15.75" customHeight="1">
      <c r="H527" s="25"/>
      <c r="I527" s="25"/>
      <c r="J527" s="25"/>
      <c r="K527" s="25"/>
      <c r="L527" s="25"/>
      <c r="M527" s="53" t="s">
        <v>304</v>
      </c>
    </row>
    <row r="528" spans="8:13" ht="8.25" customHeight="1">
      <c r="H528" s="25"/>
      <c r="I528" s="25"/>
      <c r="J528" s="25"/>
      <c r="K528" s="25"/>
      <c r="L528" s="25"/>
      <c r="M528" s="25"/>
    </row>
    <row r="529" spans="2:13" ht="15.75" customHeight="1">
      <c r="B529" s="22" t="s">
        <v>305</v>
      </c>
      <c r="C529" s="22" t="s">
        <v>306</v>
      </c>
      <c r="H529" s="25"/>
      <c r="I529" s="25"/>
      <c r="J529" s="25"/>
      <c r="L529" s="25"/>
      <c r="M529" s="25">
        <v>38000000</v>
      </c>
    </row>
    <row r="530" spans="3:13" ht="15.75" customHeight="1">
      <c r="C530" s="22" t="s">
        <v>307</v>
      </c>
      <c r="H530" s="25"/>
      <c r="I530" s="25"/>
      <c r="J530" s="25"/>
      <c r="L530" s="25"/>
      <c r="M530" s="25"/>
    </row>
    <row r="531" spans="3:13" ht="15.75" customHeight="1">
      <c r="C531" s="22" t="s">
        <v>312</v>
      </c>
      <c r="H531" s="25"/>
      <c r="I531" s="25"/>
      <c r="J531" s="25"/>
      <c r="L531" s="25"/>
      <c r="M531" s="25">
        <v>22800000</v>
      </c>
    </row>
    <row r="532" spans="8:13" ht="10.5" customHeight="1">
      <c r="H532" s="25"/>
      <c r="I532" s="25"/>
      <c r="J532" s="25"/>
      <c r="L532" s="25"/>
      <c r="M532" s="37"/>
    </row>
    <row r="533" spans="3:13" ht="15.75" customHeight="1" thickBot="1">
      <c r="C533" s="22" t="s">
        <v>308</v>
      </c>
      <c r="M533" s="46">
        <f>SUM(M529:M531)</f>
        <v>60800000</v>
      </c>
    </row>
    <row r="534" ht="15.75" customHeight="1" thickTop="1"/>
    <row r="535" spans="3:13" ht="15.75" customHeight="1">
      <c r="C535" s="135" t="s">
        <v>313</v>
      </c>
      <c r="D535" s="135"/>
      <c r="E535" s="135"/>
      <c r="F535" s="135"/>
      <c r="G535" s="135"/>
      <c r="H535" s="135"/>
      <c r="I535" s="135"/>
      <c r="J535" s="135"/>
      <c r="K535" s="135"/>
      <c r="L535" s="135"/>
      <c r="M535" s="135"/>
    </row>
    <row r="536" spans="3:13" ht="15.75" customHeight="1">
      <c r="C536" s="135"/>
      <c r="D536" s="135"/>
      <c r="E536" s="135"/>
      <c r="F536" s="135"/>
      <c r="G536" s="135"/>
      <c r="H536" s="135"/>
      <c r="I536" s="135"/>
      <c r="J536" s="135"/>
      <c r="K536" s="135"/>
      <c r="L536" s="135"/>
      <c r="M536" s="135"/>
    </row>
    <row r="537" spans="3:13" ht="15.75" customHeight="1">
      <c r="C537" s="86"/>
      <c r="D537" s="86"/>
      <c r="E537" s="86"/>
      <c r="F537" s="86"/>
      <c r="G537" s="86"/>
      <c r="H537" s="86"/>
      <c r="I537" s="86"/>
      <c r="J537" s="86"/>
      <c r="K537" s="86"/>
      <c r="L537" s="86"/>
      <c r="M537" s="86"/>
    </row>
    <row r="538" ht="15.75" customHeight="1">
      <c r="A538" s="5" t="s">
        <v>325</v>
      </c>
    </row>
    <row r="539" ht="15.75" customHeight="1">
      <c r="A539" s="5"/>
    </row>
    <row r="540" spans="1:2" ht="15.75" customHeight="1">
      <c r="A540" s="23" t="s">
        <v>237</v>
      </c>
      <c r="B540" s="5" t="s">
        <v>238</v>
      </c>
    </row>
    <row r="541" spans="2:13" ht="15.75" customHeight="1">
      <c r="B541" s="135" t="s">
        <v>390</v>
      </c>
      <c r="C541" s="135"/>
      <c r="D541" s="135"/>
      <c r="E541" s="135"/>
      <c r="F541" s="135"/>
      <c r="G541" s="135"/>
      <c r="H541" s="135"/>
      <c r="I541" s="135"/>
      <c r="J541" s="135"/>
      <c r="K541" s="135"/>
      <c r="L541" s="135"/>
      <c r="M541" s="135"/>
    </row>
    <row r="542" spans="2:13" ht="15.75" customHeight="1">
      <c r="B542" s="135"/>
      <c r="C542" s="135"/>
      <c r="D542" s="135"/>
      <c r="E542" s="135"/>
      <c r="F542" s="135"/>
      <c r="G542" s="135"/>
      <c r="H542" s="135"/>
      <c r="I542" s="135"/>
      <c r="J542" s="135"/>
      <c r="K542" s="135"/>
      <c r="L542" s="135"/>
      <c r="M542" s="135"/>
    </row>
    <row r="543" spans="2:13" ht="15.75" customHeight="1">
      <c r="B543" s="135"/>
      <c r="C543" s="135"/>
      <c r="D543" s="135"/>
      <c r="E543" s="135"/>
      <c r="F543" s="135"/>
      <c r="G543" s="135"/>
      <c r="H543" s="135"/>
      <c r="I543" s="135"/>
      <c r="J543" s="135"/>
      <c r="K543" s="135"/>
      <c r="L543" s="135"/>
      <c r="M543" s="135"/>
    </row>
    <row r="544" spans="2:13" ht="15.75" customHeight="1">
      <c r="B544" s="86"/>
      <c r="C544" s="39"/>
      <c r="D544" s="39"/>
      <c r="E544" s="39"/>
      <c r="F544" s="86"/>
      <c r="G544" s="86"/>
      <c r="H544" s="86"/>
      <c r="I544" s="25"/>
      <c r="K544" s="48"/>
      <c r="L544" s="48"/>
      <c r="M544" s="48"/>
    </row>
    <row r="545" spans="1:13" ht="15.75" customHeight="1">
      <c r="A545" s="23" t="s">
        <v>324</v>
      </c>
      <c r="B545" s="5" t="s">
        <v>319</v>
      </c>
      <c r="C545" s="39"/>
      <c r="D545" s="39"/>
      <c r="E545" s="39"/>
      <c r="F545" s="86"/>
      <c r="G545" s="86"/>
      <c r="H545" s="86"/>
      <c r="I545" s="25"/>
      <c r="K545" s="48"/>
      <c r="L545" s="48"/>
      <c r="M545" s="48"/>
    </row>
    <row r="546" spans="2:13" ht="15.75" customHeight="1">
      <c r="B546" s="135" t="s">
        <v>330</v>
      </c>
      <c r="C546" s="135"/>
      <c r="D546" s="135"/>
      <c r="E546" s="135"/>
      <c r="F546" s="135"/>
      <c r="G546" s="135"/>
      <c r="H546" s="135"/>
      <c r="I546" s="135"/>
      <c r="J546" s="135"/>
      <c r="K546" s="135"/>
      <c r="L546" s="135"/>
      <c r="M546" s="135"/>
    </row>
    <row r="547" spans="1:13" ht="15.75" customHeight="1">
      <c r="A547" s="5"/>
      <c r="B547" s="135"/>
      <c r="C547" s="135"/>
      <c r="D547" s="135"/>
      <c r="E547" s="135"/>
      <c r="F547" s="135"/>
      <c r="G547" s="135"/>
      <c r="H547" s="135"/>
      <c r="I547" s="135"/>
      <c r="J547" s="135"/>
      <c r="K547" s="135"/>
      <c r="L547" s="135"/>
      <c r="M547" s="135"/>
    </row>
    <row r="548" spans="1:13" ht="15.75" customHeight="1">
      <c r="A548" s="5"/>
      <c r="B548" s="86"/>
      <c r="C548" s="86"/>
      <c r="D548" s="86"/>
      <c r="E548" s="86"/>
      <c r="F548" s="86"/>
      <c r="G548" s="86"/>
      <c r="H548" s="86"/>
      <c r="I548" s="86"/>
      <c r="J548" s="86"/>
      <c r="K548" s="86"/>
      <c r="L548" s="86"/>
      <c r="M548" s="86"/>
    </row>
    <row r="549" spans="1:9" ht="15.75" customHeight="1">
      <c r="A549" s="23" t="s">
        <v>367</v>
      </c>
      <c r="B549" s="5" t="s">
        <v>192</v>
      </c>
      <c r="I549" s="43"/>
    </row>
    <row r="550" ht="15.75" customHeight="1">
      <c r="B550" s="22" t="s">
        <v>350</v>
      </c>
    </row>
    <row r="555" ht="15.75" customHeight="1">
      <c r="A555" s="22" t="s">
        <v>156</v>
      </c>
    </row>
    <row r="560" ht="15.75" customHeight="1">
      <c r="A560" s="22" t="s">
        <v>157</v>
      </c>
    </row>
    <row r="561" ht="15.75" customHeight="1">
      <c r="A561" s="22" t="s">
        <v>158</v>
      </c>
    </row>
    <row r="564" ht="15.75" customHeight="1">
      <c r="A564" s="22" t="s">
        <v>159</v>
      </c>
    </row>
    <row r="565" ht="15.75" customHeight="1">
      <c r="A565" s="23" t="s">
        <v>351</v>
      </c>
    </row>
  </sheetData>
  <mergeCells count="64">
    <mergeCell ref="A145:C145"/>
    <mergeCell ref="A191:C191"/>
    <mergeCell ref="A192:C192"/>
    <mergeCell ref="A238:C238"/>
    <mergeCell ref="B196:M198"/>
    <mergeCell ref="K507:M507"/>
    <mergeCell ref="A427:C427"/>
    <mergeCell ref="A428:C428"/>
    <mergeCell ref="A287:C287"/>
    <mergeCell ref="A333:C333"/>
    <mergeCell ref="A334:C334"/>
    <mergeCell ref="B342:M343"/>
    <mergeCell ref="B338:M340"/>
    <mergeCell ref="B374:M376"/>
    <mergeCell ref="A12:M15"/>
    <mergeCell ref="A239:C239"/>
    <mergeCell ref="C535:M536"/>
    <mergeCell ref="B449:M450"/>
    <mergeCell ref="B432:M432"/>
    <mergeCell ref="K508:M508"/>
    <mergeCell ref="K509:M509"/>
    <mergeCell ref="B494:M495"/>
    <mergeCell ref="G507:I507"/>
    <mergeCell ref="G508:I508"/>
    <mergeCell ref="B273:M273"/>
    <mergeCell ref="B150:F151"/>
    <mergeCell ref="A144:C144"/>
    <mergeCell ref="A1:C1"/>
    <mergeCell ref="A2:C2"/>
    <mergeCell ref="B20:M22"/>
    <mergeCell ref="A5:M5"/>
    <mergeCell ref="A6:M6"/>
    <mergeCell ref="A8:M8"/>
    <mergeCell ref="A9:M9"/>
    <mergeCell ref="B541:M543"/>
    <mergeCell ref="B498:M499"/>
    <mergeCell ref="B269:M270"/>
    <mergeCell ref="A523:C523"/>
    <mergeCell ref="A524:C524"/>
    <mergeCell ref="K458:M458"/>
    <mergeCell ref="G509:I509"/>
    <mergeCell ref="B452:M453"/>
    <mergeCell ref="A476:C476"/>
    <mergeCell ref="A380:C380"/>
    <mergeCell ref="B103:F104"/>
    <mergeCell ref="B58:M59"/>
    <mergeCell ref="A475:C475"/>
    <mergeCell ref="A381:C381"/>
    <mergeCell ref="I200:M200"/>
    <mergeCell ref="I201:M201"/>
    <mergeCell ref="A286:C286"/>
    <mergeCell ref="B263:M264"/>
    <mergeCell ref="B291:M292"/>
    <mergeCell ref="B68:F69"/>
    <mergeCell ref="B546:M547"/>
    <mergeCell ref="A48:C48"/>
    <mergeCell ref="A49:C49"/>
    <mergeCell ref="A97:C97"/>
    <mergeCell ref="A98:C98"/>
    <mergeCell ref="B468:M469"/>
    <mergeCell ref="K484:M484"/>
    <mergeCell ref="B61:M61"/>
    <mergeCell ref="B276:M277"/>
    <mergeCell ref="B53:M55"/>
  </mergeCells>
  <printOptions/>
  <pageMargins left="0.6" right="0.41" top="1" bottom="0.75" header="0.5" footer="0.5"/>
  <pageSetup firstPageNumber="7"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T.C.LIEW</cp:lastModifiedBy>
  <cp:lastPrinted>2003-09-26T04:38:50Z</cp:lastPrinted>
  <dcterms:created xsi:type="dcterms:W3CDTF">2002-11-01T01:28:40Z</dcterms:created>
  <dcterms:modified xsi:type="dcterms:W3CDTF">2003-09-29T02:49:58Z</dcterms:modified>
  <cp:category/>
  <cp:version/>
  <cp:contentType/>
  <cp:contentStatus/>
</cp:coreProperties>
</file>